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1"/>
  </bookViews>
  <sheets>
    <sheet name="5月明細" sheetId="15" r:id="rId1"/>
    <sheet name="5月素食明細" sheetId="18" r:id="rId2"/>
  </sheets>
  <externalReferences>
    <externalReference r:id="rId3"/>
  </externalReferences>
  <definedNames>
    <definedName name="_xlnm.Print_Area" localSheetId="0">'5月明細'!$D$1:$U$1198</definedName>
    <definedName name="_xlnm.Print_Area" localSheetId="1">'5月素食明細'!$D$1:$G$1198</definedName>
  </definedNames>
  <calcPr calcId="162913"/>
</workbook>
</file>

<file path=xl/calcChain.xml><?xml version="1.0" encoding="utf-8"?>
<calcChain xmlns="http://schemas.openxmlformats.org/spreadsheetml/2006/main">
  <c r="P1198" i="15" l="1"/>
  <c r="P1197" i="15"/>
  <c r="P1196" i="15"/>
  <c r="E1183" i="15"/>
  <c r="H1185" i="15" s="1"/>
  <c r="E1178" i="15"/>
  <c r="G1154" i="15"/>
  <c r="E1193" i="15" s="1"/>
  <c r="P1152" i="15"/>
  <c r="P1151" i="15"/>
  <c r="P1150" i="15"/>
  <c r="L1108" i="15"/>
  <c r="G1108" i="15"/>
  <c r="E1147" i="15" s="1"/>
  <c r="G1147" i="15" s="1"/>
  <c r="N1147" i="15" s="1"/>
  <c r="P1106" i="15"/>
  <c r="P1105" i="15"/>
  <c r="P1104" i="15"/>
  <c r="E1091" i="15"/>
  <c r="G1062" i="15"/>
  <c r="P1060" i="15"/>
  <c r="P1059" i="15"/>
  <c r="P1058" i="15"/>
  <c r="E1045" i="15"/>
  <c r="H1049" i="15" s="1"/>
  <c r="E1030" i="15"/>
  <c r="G1035" i="15" s="1"/>
  <c r="G1016" i="15"/>
  <c r="P1014" i="15"/>
  <c r="P1013" i="15"/>
  <c r="P1012" i="15"/>
  <c r="E1009" i="15"/>
  <c r="G1009" i="15" s="1"/>
  <c r="I1009" i="15" s="1"/>
  <c r="H1007" i="15"/>
  <c r="H1006" i="15"/>
  <c r="H1005" i="15"/>
  <c r="H1003" i="15"/>
  <c r="G1002" i="15"/>
  <c r="G1000" i="15"/>
  <c r="H999" i="15"/>
  <c r="E972" i="15"/>
  <c r="G973" i="15" s="1"/>
  <c r="L970" i="15"/>
  <c r="G970" i="15"/>
  <c r="E999" i="15" s="1"/>
  <c r="P968" i="15"/>
  <c r="P967" i="15"/>
  <c r="P966" i="15"/>
  <c r="E938" i="15"/>
  <c r="G943" i="15" s="1"/>
  <c r="G924" i="15"/>
  <c r="E953" i="15" s="1"/>
  <c r="P922" i="15"/>
  <c r="P921" i="15"/>
  <c r="P920" i="15"/>
  <c r="E880" i="15"/>
  <c r="L878" i="15"/>
  <c r="G878" i="15"/>
  <c r="E917" i="15" s="1"/>
  <c r="F917" i="15" s="1"/>
  <c r="P876" i="15"/>
  <c r="P875" i="15"/>
  <c r="P874" i="15"/>
  <c r="G832" i="15"/>
  <c r="E871" i="15" s="1"/>
  <c r="H871" i="15" s="1"/>
  <c r="P830" i="15"/>
  <c r="P829" i="15"/>
  <c r="P828" i="15"/>
  <c r="L826" i="15"/>
  <c r="G826" i="15"/>
  <c r="N826" i="15" s="1"/>
  <c r="F825" i="15"/>
  <c r="H807" i="15"/>
  <c r="H806" i="15"/>
  <c r="G806" i="15"/>
  <c r="M806" i="15" s="1"/>
  <c r="H803" i="15"/>
  <c r="G803" i="15"/>
  <c r="L803" i="15" s="1"/>
  <c r="H801" i="15"/>
  <c r="G800" i="15"/>
  <c r="E800" i="15"/>
  <c r="G807" i="15" s="1"/>
  <c r="M807" i="15" s="1"/>
  <c r="E788" i="15"/>
  <c r="H797" i="15" s="1"/>
  <c r="L786" i="15"/>
  <c r="G786" i="15"/>
  <c r="E825" i="15" s="1"/>
  <c r="H826" i="15" s="1"/>
  <c r="P784" i="15"/>
  <c r="P783" i="15"/>
  <c r="P782" i="15"/>
  <c r="E764" i="15"/>
  <c r="E754" i="15"/>
  <c r="H756" i="15" s="1"/>
  <c r="L740" i="15"/>
  <c r="G740" i="15"/>
  <c r="E779" i="15" s="1"/>
  <c r="P738" i="15"/>
  <c r="P737" i="15"/>
  <c r="P736" i="15"/>
  <c r="G694" i="15"/>
  <c r="E733" i="15" s="1"/>
  <c r="H734" i="15" s="1"/>
  <c r="P692" i="15"/>
  <c r="P691" i="15"/>
  <c r="P690" i="15"/>
  <c r="G648" i="15"/>
  <c r="P646" i="15"/>
  <c r="P645" i="15"/>
  <c r="P644" i="15"/>
  <c r="G602" i="15"/>
  <c r="P600" i="15"/>
  <c r="P599" i="15"/>
  <c r="P598" i="15"/>
  <c r="G596" i="15"/>
  <c r="E558" i="15"/>
  <c r="G563" i="15" s="1"/>
  <c r="G556" i="15"/>
  <c r="E595" i="15" s="1"/>
  <c r="G595" i="15" s="1"/>
  <c r="P554" i="15"/>
  <c r="P553" i="15"/>
  <c r="P552" i="15"/>
  <c r="N551" i="15"/>
  <c r="G510" i="15"/>
  <c r="P508" i="15"/>
  <c r="P507" i="15"/>
  <c r="P506" i="15"/>
  <c r="E503" i="15"/>
  <c r="H503" i="15" s="1"/>
  <c r="E466" i="15"/>
  <c r="G476" i="15" s="1"/>
  <c r="L464" i="15"/>
  <c r="H464" i="15"/>
  <c r="G464" i="15"/>
  <c r="E488" i="15" s="1"/>
  <c r="P462" i="15"/>
  <c r="P461" i="15"/>
  <c r="P460" i="15"/>
  <c r="G457" i="15"/>
  <c r="I457" i="15" s="1"/>
  <c r="E457" i="15"/>
  <c r="H458" i="15" s="1"/>
  <c r="N441" i="15"/>
  <c r="M441" i="15"/>
  <c r="L441" i="15"/>
  <c r="I441" i="15"/>
  <c r="G421" i="15"/>
  <c r="E420" i="15"/>
  <c r="G430" i="15" s="1"/>
  <c r="G418" i="15"/>
  <c r="E447" i="15" s="1"/>
  <c r="P416" i="15"/>
  <c r="P415" i="15"/>
  <c r="P414" i="15"/>
  <c r="H409" i="15"/>
  <c r="G408" i="15"/>
  <c r="M408" i="15" s="1"/>
  <c r="H407" i="15"/>
  <c r="G406" i="15"/>
  <c r="M406" i="15" s="1"/>
  <c r="H405" i="15"/>
  <c r="G402" i="15"/>
  <c r="H401" i="15"/>
  <c r="E401" i="15"/>
  <c r="H410" i="15" s="1"/>
  <c r="H395" i="15"/>
  <c r="H393" i="15"/>
  <c r="G386" i="15"/>
  <c r="E386" i="15"/>
  <c r="G390" i="15" s="1"/>
  <c r="N390" i="15" s="1"/>
  <c r="E374" i="15"/>
  <c r="H381" i="15" s="1"/>
  <c r="L372" i="15"/>
  <c r="H372" i="15"/>
  <c r="G372" i="15"/>
  <c r="E396" i="15" s="1"/>
  <c r="H398" i="15" s="1"/>
  <c r="P370" i="15"/>
  <c r="P369" i="15"/>
  <c r="P368" i="15"/>
  <c r="G326" i="15"/>
  <c r="L326" i="15" s="1"/>
  <c r="P324" i="15"/>
  <c r="P323" i="15"/>
  <c r="P322" i="15"/>
  <c r="E294" i="15"/>
  <c r="H303" i="15" s="1"/>
  <c r="G290" i="15"/>
  <c r="M290" i="15" s="1"/>
  <c r="G287" i="15"/>
  <c r="M287" i="15" s="1"/>
  <c r="G284" i="15"/>
  <c r="M284" i="15" s="1"/>
  <c r="G282" i="15"/>
  <c r="M282" i="15" s="1"/>
  <c r="E282" i="15"/>
  <c r="H293" i="15" s="1"/>
  <c r="G280" i="15"/>
  <c r="E309" i="15" s="1"/>
  <c r="P278" i="15"/>
  <c r="P277" i="15"/>
  <c r="P276" i="15"/>
  <c r="L234" i="15"/>
  <c r="G234" i="15"/>
  <c r="E263" i="15" s="1"/>
  <c r="P232" i="15"/>
  <c r="P231" i="15"/>
  <c r="P230" i="15"/>
  <c r="G188" i="15"/>
  <c r="E190" i="15" s="1"/>
  <c r="P186" i="15"/>
  <c r="P185" i="15"/>
  <c r="P184" i="15"/>
  <c r="H149" i="15"/>
  <c r="E144" i="15"/>
  <c r="H153" i="15" s="1"/>
  <c r="G142" i="15"/>
  <c r="E166" i="15" s="1"/>
  <c r="H170" i="15" s="1"/>
  <c r="P140" i="15"/>
  <c r="P139" i="15"/>
  <c r="P138" i="15"/>
  <c r="E110" i="15"/>
  <c r="H115" i="15" s="1"/>
  <c r="H96" i="15"/>
  <c r="F95" i="15" s="1"/>
  <c r="G96" i="15"/>
  <c r="P94" i="15"/>
  <c r="P93" i="15"/>
  <c r="P92" i="15"/>
  <c r="H50" i="15"/>
  <c r="F49" i="15" s="1"/>
  <c r="G50" i="15"/>
  <c r="E52" i="15" s="1"/>
  <c r="G58" i="15" s="1"/>
  <c r="P48" i="15"/>
  <c r="P47" i="15"/>
  <c r="P46" i="15"/>
  <c r="E43" i="15"/>
  <c r="H44" i="15" s="1"/>
  <c r="G15" i="15"/>
  <c r="N15" i="15" s="1"/>
  <c r="H13" i="15"/>
  <c r="H11" i="15"/>
  <c r="H9" i="15"/>
  <c r="H8" i="15"/>
  <c r="G8" i="15"/>
  <c r="P8" i="15" s="1"/>
  <c r="G7" i="15"/>
  <c r="H6" i="15"/>
  <c r="E6" i="15"/>
  <c r="G17" i="15" s="1"/>
  <c r="M17" i="15" s="1"/>
  <c r="L4" i="15"/>
  <c r="H4" i="15"/>
  <c r="G4" i="15"/>
  <c r="H556" i="15" s="1"/>
  <c r="D1" i="15"/>
  <c r="N1035" i="15" l="1"/>
  <c r="M1035" i="15"/>
  <c r="G272" i="15"/>
  <c r="L272" i="15" s="1"/>
  <c r="G268" i="15"/>
  <c r="L268" i="15" s="1"/>
  <c r="H263" i="15"/>
  <c r="H269" i="15"/>
  <c r="G266" i="15"/>
  <c r="M266" i="15" s="1"/>
  <c r="H272" i="15"/>
  <c r="G265" i="15"/>
  <c r="L265" i="15" s="1"/>
  <c r="G269" i="15"/>
  <c r="H312" i="15"/>
  <c r="G313" i="15"/>
  <c r="M313" i="15" s="1"/>
  <c r="G734" i="15"/>
  <c r="G297" i="15"/>
  <c r="M297" i="15" s="1"/>
  <c r="H300" i="15"/>
  <c r="H302" i="15"/>
  <c r="H790" i="15"/>
  <c r="G792" i="15"/>
  <c r="G798" i="15"/>
  <c r="E236" i="15"/>
  <c r="E273" i="15"/>
  <c r="F273" i="15" s="1"/>
  <c r="G283" i="15"/>
  <c r="G285" i="15"/>
  <c r="G288" i="15"/>
  <c r="L290" i="15"/>
  <c r="F294" i="15"/>
  <c r="H298" i="15"/>
  <c r="G301" i="15"/>
  <c r="G303" i="15"/>
  <c r="E304" i="15"/>
  <c r="G305" i="15" s="1"/>
  <c r="E319" i="15"/>
  <c r="H387" i="15"/>
  <c r="H389" i="15"/>
  <c r="G394" i="15"/>
  <c r="H427" i="15"/>
  <c r="G560" i="15"/>
  <c r="G568" i="15"/>
  <c r="G788" i="15"/>
  <c r="G791" i="15"/>
  <c r="H793" i="15"/>
  <c r="G802" i="15"/>
  <c r="M803" i="15"/>
  <c r="L806" i="15"/>
  <c r="H809" i="15"/>
  <c r="L832" i="15"/>
  <c r="H941" i="15"/>
  <c r="H974" i="15"/>
  <c r="F1009" i="15"/>
  <c r="E1040" i="15"/>
  <c r="E1018" i="15"/>
  <c r="G1049" i="15"/>
  <c r="G1100" i="15"/>
  <c r="H1096" i="15"/>
  <c r="H1142" i="15"/>
  <c r="H564" i="15"/>
  <c r="H1039" i="15"/>
  <c r="G1032" i="15"/>
  <c r="H7" i="15"/>
  <c r="P7" i="15" s="1"/>
  <c r="G14" i="15"/>
  <c r="H17" i="15"/>
  <c r="E49" i="15"/>
  <c r="H403" i="15"/>
  <c r="L406" i="15"/>
  <c r="I408" i="15"/>
  <c r="G410" i="15"/>
  <c r="L694" i="15"/>
  <c r="E718" i="15"/>
  <c r="F733" i="15"/>
  <c r="G6" i="15"/>
  <c r="P6" i="15" s="1"/>
  <c r="G9" i="15"/>
  <c r="G11" i="15"/>
  <c r="P11" i="15" s="1"/>
  <c r="H14" i="15"/>
  <c r="E18" i="15"/>
  <c r="E28" i="15"/>
  <c r="E50" i="15"/>
  <c r="H91" i="15" s="1"/>
  <c r="L142" i="15"/>
  <c r="L280" i="15"/>
  <c r="N290" i="15"/>
  <c r="H294" i="15"/>
  <c r="G299" i="15"/>
  <c r="G384" i="15"/>
  <c r="G388" i="15"/>
  <c r="F401" i="15"/>
  <c r="G404" i="15"/>
  <c r="N406" i="15"/>
  <c r="L408" i="15"/>
  <c r="E411" i="15"/>
  <c r="E478" i="15"/>
  <c r="E493" i="15"/>
  <c r="G562" i="15"/>
  <c r="H569" i="15"/>
  <c r="E696" i="15"/>
  <c r="G733" i="15"/>
  <c r="H788" i="15"/>
  <c r="H791" i="15"/>
  <c r="H796" i="15"/>
  <c r="F800" i="15"/>
  <c r="G804" i="15"/>
  <c r="E810" i="15"/>
  <c r="H825" i="15"/>
  <c r="E902" i="15"/>
  <c r="G1008" i="15"/>
  <c r="G1006" i="15"/>
  <c r="H1002" i="15"/>
  <c r="G999" i="15"/>
  <c r="E984" i="15"/>
  <c r="E994" i="15"/>
  <c r="F999" i="15"/>
  <c r="G1003" i="15"/>
  <c r="M1003" i="15" s="1"/>
  <c r="L1016" i="15"/>
  <c r="E1055" i="15"/>
  <c r="E1076" i="15"/>
  <c r="L1062" i="15"/>
  <c r="H1092" i="15"/>
  <c r="H289" i="15"/>
  <c r="G295" i="15"/>
  <c r="H296" i="15"/>
  <c r="N408" i="15"/>
  <c r="E570" i="15"/>
  <c r="E708" i="15"/>
  <c r="E723" i="15"/>
  <c r="P807" i="15"/>
  <c r="E907" i="15"/>
  <c r="H917" i="15"/>
  <c r="H1036" i="15"/>
  <c r="E1110" i="15"/>
  <c r="E1122" i="15"/>
  <c r="E1132" i="15"/>
  <c r="E1137" i="15"/>
  <c r="G1143" i="15" s="1"/>
  <c r="P91" i="15"/>
  <c r="O91" i="15"/>
  <c r="F555" i="15"/>
  <c r="E555" i="15"/>
  <c r="E556" i="15"/>
  <c r="H597" i="15" s="1"/>
  <c r="N7" i="15"/>
  <c r="I7" i="15"/>
  <c r="M7" i="15"/>
  <c r="N9" i="15"/>
  <c r="I9" i="15"/>
  <c r="M9" i="15"/>
  <c r="L11" i="15"/>
  <c r="G61" i="15"/>
  <c r="H60" i="15"/>
  <c r="H57" i="15"/>
  <c r="H55" i="15"/>
  <c r="H54" i="15"/>
  <c r="H53" i="15"/>
  <c r="H52" i="15"/>
  <c r="H63" i="15"/>
  <c r="G60" i="15"/>
  <c r="H59" i="15"/>
  <c r="G57" i="15"/>
  <c r="G55" i="15"/>
  <c r="G54" i="15"/>
  <c r="G53" i="15"/>
  <c r="G52" i="15"/>
  <c r="G59" i="15"/>
  <c r="H58" i="15"/>
  <c r="H56" i="15"/>
  <c r="G63" i="15"/>
  <c r="H62" i="15"/>
  <c r="F52" i="15"/>
  <c r="G56" i="15"/>
  <c r="H61" i="15"/>
  <c r="G118" i="15"/>
  <c r="H117" i="15"/>
  <c r="G114" i="15"/>
  <c r="H113" i="15"/>
  <c r="G110" i="15"/>
  <c r="H119" i="15"/>
  <c r="H116" i="15"/>
  <c r="G115" i="15"/>
  <c r="G112" i="15"/>
  <c r="G119" i="15"/>
  <c r="G116" i="15"/>
  <c r="G113" i="15"/>
  <c r="H110" i="15"/>
  <c r="G117" i="15"/>
  <c r="H114" i="15"/>
  <c r="H111" i="15"/>
  <c r="F110" i="15"/>
  <c r="H112" i="15"/>
  <c r="M305" i="15"/>
  <c r="I305" i="15"/>
  <c r="L305" i="15"/>
  <c r="N305" i="15"/>
  <c r="M476" i="15"/>
  <c r="L476" i="15"/>
  <c r="I476" i="15"/>
  <c r="N476" i="15"/>
  <c r="P17" i="15"/>
  <c r="L17" i="15"/>
  <c r="N17" i="15"/>
  <c r="I17" i="15"/>
  <c r="E4" i="15"/>
  <c r="H45" i="15" s="1"/>
  <c r="F3" i="15"/>
  <c r="N8" i="15"/>
  <c r="I8" i="15"/>
  <c r="M8" i="15"/>
  <c r="O8" i="15" s="1"/>
  <c r="O7" i="15"/>
  <c r="O9" i="15"/>
  <c r="N58" i="15"/>
  <c r="I58" i="15"/>
  <c r="M58" i="15"/>
  <c r="N6" i="15"/>
  <c r="I6" i="15"/>
  <c r="M6" i="15"/>
  <c r="O6" i="15" s="1"/>
  <c r="E3" i="15"/>
  <c r="L6" i="15"/>
  <c r="L7" i="15"/>
  <c r="L8" i="15"/>
  <c r="N11" i="15"/>
  <c r="I11" i="15"/>
  <c r="M11" i="15"/>
  <c r="O11" i="15" s="1"/>
  <c r="N14" i="15"/>
  <c r="I14" i="15"/>
  <c r="M14" i="15"/>
  <c r="O14" i="15" s="1"/>
  <c r="G44" i="15"/>
  <c r="H43" i="15"/>
  <c r="G43" i="15"/>
  <c r="F43" i="15"/>
  <c r="L58" i="15"/>
  <c r="G62" i="15"/>
  <c r="G111" i="15"/>
  <c r="H118" i="15"/>
  <c r="H155" i="15"/>
  <c r="G152" i="15"/>
  <c r="H151" i="15"/>
  <c r="G149" i="15"/>
  <c r="G147" i="15"/>
  <c r="G146" i="15"/>
  <c r="G145" i="15"/>
  <c r="G144" i="15"/>
  <c r="H154" i="15"/>
  <c r="G153" i="15"/>
  <c r="G150" i="15"/>
  <c r="H145" i="15"/>
  <c r="G154" i="15"/>
  <c r="G151" i="15"/>
  <c r="H144" i="15"/>
  <c r="G155" i="15"/>
  <c r="H152" i="15"/>
  <c r="H148" i="15"/>
  <c r="H147" i="15"/>
  <c r="F144" i="15"/>
  <c r="H201" i="15"/>
  <c r="G198" i="15"/>
  <c r="H197" i="15"/>
  <c r="G195" i="15"/>
  <c r="G193" i="15"/>
  <c r="G192" i="15"/>
  <c r="G191" i="15"/>
  <c r="G190" i="15"/>
  <c r="G201" i="15"/>
  <c r="H198" i="15"/>
  <c r="H194" i="15"/>
  <c r="H193" i="15"/>
  <c r="F190" i="15"/>
  <c r="H200" i="15"/>
  <c r="G199" i="15"/>
  <c r="G196" i="15"/>
  <c r="H191" i="15"/>
  <c r="H199" i="15"/>
  <c r="H196" i="15"/>
  <c r="H195" i="15"/>
  <c r="G194" i="15"/>
  <c r="H192" i="15"/>
  <c r="G200" i="15"/>
  <c r="G197" i="15"/>
  <c r="H190" i="15"/>
  <c r="O17" i="15"/>
  <c r="J17" i="15"/>
  <c r="P58" i="15"/>
  <c r="H1154" i="15"/>
  <c r="E1154" i="15" s="1"/>
  <c r="H1195" i="15" s="1"/>
  <c r="L96" i="15"/>
  <c r="E125" i="15"/>
  <c r="E120" i="15"/>
  <c r="E98" i="15"/>
  <c r="E135" i="15"/>
  <c r="H146" i="15"/>
  <c r="G148" i="15"/>
  <c r="H150" i="15"/>
  <c r="G274" i="15"/>
  <c r="M410" i="15"/>
  <c r="N410" i="15"/>
  <c r="L410" i="15"/>
  <c r="H456" i="15"/>
  <c r="G453" i="15"/>
  <c r="H452" i="15"/>
  <c r="G449" i="15"/>
  <c r="H448" i="15"/>
  <c r="G455" i="15"/>
  <c r="H454" i="15"/>
  <c r="G451" i="15"/>
  <c r="H450" i="15"/>
  <c r="G447" i="15"/>
  <c r="G450" i="15"/>
  <c r="H449" i="15"/>
  <c r="G456" i="15"/>
  <c r="H455" i="15"/>
  <c r="G448" i="15"/>
  <c r="H447" i="15"/>
  <c r="N595" i="15"/>
  <c r="L595" i="15"/>
  <c r="M595" i="15"/>
  <c r="I595" i="15"/>
  <c r="E626" i="15"/>
  <c r="E631" i="15"/>
  <c r="E616" i="15"/>
  <c r="L602" i="15"/>
  <c r="E604" i="15"/>
  <c r="E641" i="15"/>
  <c r="H247" i="15"/>
  <c r="G244" i="15"/>
  <c r="H243" i="15"/>
  <c r="G241" i="15"/>
  <c r="G239" i="15"/>
  <c r="G238" i="15"/>
  <c r="G237" i="15"/>
  <c r="G236" i="15"/>
  <c r="H238" i="15"/>
  <c r="G240" i="15"/>
  <c r="H241" i="15"/>
  <c r="H242" i="15"/>
  <c r="H245" i="15"/>
  <c r="N269" i="15"/>
  <c r="I269" i="15"/>
  <c r="M269" i="15"/>
  <c r="M386" i="15"/>
  <c r="N386" i="15"/>
  <c r="E549" i="15"/>
  <c r="E524" i="15"/>
  <c r="E512" i="15"/>
  <c r="L510" i="15"/>
  <c r="E534" i="15"/>
  <c r="E539" i="15"/>
  <c r="G169" i="15"/>
  <c r="H168" i="15"/>
  <c r="H166" i="15"/>
  <c r="H169" i="15"/>
  <c r="N265" i="15"/>
  <c r="I265" i="15"/>
  <c r="M265" i="15"/>
  <c r="I266" i="15"/>
  <c r="M268" i="15"/>
  <c r="J303" i="15"/>
  <c r="I297" i="15"/>
  <c r="M402" i="15"/>
  <c r="N402" i="15"/>
  <c r="L402" i="15"/>
  <c r="I410" i="15"/>
  <c r="M421" i="15"/>
  <c r="N421" i="15"/>
  <c r="L421" i="15"/>
  <c r="N430" i="15"/>
  <c r="H453" i="15"/>
  <c r="F463" i="15"/>
  <c r="E464" i="15"/>
  <c r="H505" i="15" s="1"/>
  <c r="E463" i="15"/>
  <c r="G469" i="15"/>
  <c r="G474" i="15"/>
  <c r="M560" i="15"/>
  <c r="L560" i="15"/>
  <c r="I560" i="15"/>
  <c r="N560" i="15"/>
  <c r="L562" i="15"/>
  <c r="N562" i="15"/>
  <c r="M562" i="15"/>
  <c r="L596" i="15"/>
  <c r="N596" i="15"/>
  <c r="M596" i="15"/>
  <c r="N266" i="15"/>
  <c r="M384" i="15"/>
  <c r="I384" i="15"/>
  <c r="N568" i="15"/>
  <c r="L568" i="15"/>
  <c r="M568" i="15"/>
  <c r="I568" i="15"/>
  <c r="L15" i="15"/>
  <c r="H19" i="15"/>
  <c r="G20" i="15"/>
  <c r="H23" i="15"/>
  <c r="G24" i="15"/>
  <c r="H27" i="15"/>
  <c r="G29" i="15"/>
  <c r="H31" i="15"/>
  <c r="G32" i="15"/>
  <c r="H1108" i="15"/>
  <c r="E1108" i="15" s="1"/>
  <c r="H970" i="15"/>
  <c r="E79" i="15"/>
  <c r="E64" i="15"/>
  <c r="E89" i="15"/>
  <c r="O269" i="15"/>
  <c r="I284" i="15"/>
  <c r="I287" i="15"/>
  <c r="G304" i="15"/>
  <c r="G316" i="15"/>
  <c r="H315" i="15"/>
  <c r="G312" i="15"/>
  <c r="H311" i="15"/>
  <c r="F309" i="15"/>
  <c r="G318" i="15"/>
  <c r="H317" i="15"/>
  <c r="G314" i="15"/>
  <c r="H313" i="15"/>
  <c r="G310" i="15"/>
  <c r="H309" i="15"/>
  <c r="I313" i="15"/>
  <c r="H314" i="15"/>
  <c r="G315" i="15"/>
  <c r="L188" i="15"/>
  <c r="G246" i="15"/>
  <c r="G271" i="15"/>
  <c r="H270" i="15"/>
  <c r="G267" i="15"/>
  <c r="H266" i="15"/>
  <c r="G263" i="15"/>
  <c r="G264" i="15"/>
  <c r="H265" i="15"/>
  <c r="P266" i="15"/>
  <c r="H268" i="15"/>
  <c r="N268" i="15"/>
  <c r="P269" i="15"/>
  <c r="H271" i="15"/>
  <c r="I272" i="15"/>
  <c r="P272" i="15"/>
  <c r="H273" i="15"/>
  <c r="L284" i="15"/>
  <c r="I299" i="15"/>
  <c r="G309" i="15"/>
  <c r="L313" i="15"/>
  <c r="H316" i="15"/>
  <c r="G317" i="15"/>
  <c r="G375" i="15"/>
  <c r="G380" i="15"/>
  <c r="N384" i="15"/>
  <c r="L386" i="15"/>
  <c r="M390" i="15"/>
  <c r="I390" i="15"/>
  <c r="F396" i="15"/>
  <c r="I402" i="15"/>
  <c r="M404" i="15"/>
  <c r="L404" i="15"/>
  <c r="I404" i="15"/>
  <c r="P410" i="15"/>
  <c r="G431" i="15"/>
  <c r="H430" i="15"/>
  <c r="G427" i="15"/>
  <c r="H426" i="15"/>
  <c r="H424" i="15"/>
  <c r="F420" i="15"/>
  <c r="G429" i="15"/>
  <c r="H428" i="15"/>
  <c r="H425" i="15"/>
  <c r="H423" i="15"/>
  <c r="H422" i="15"/>
  <c r="H421" i="15"/>
  <c r="H420" i="15"/>
  <c r="G426" i="15"/>
  <c r="H431" i="15"/>
  <c r="G425" i="15"/>
  <c r="G422" i="15"/>
  <c r="G420" i="15"/>
  <c r="I421" i="15"/>
  <c r="G424" i="15"/>
  <c r="H429" i="15"/>
  <c r="G452" i="15"/>
  <c r="G502" i="15"/>
  <c r="H501" i="15"/>
  <c r="G498" i="15"/>
  <c r="H497" i="15"/>
  <c r="G494" i="15"/>
  <c r="H493" i="15"/>
  <c r="G500" i="15"/>
  <c r="G497" i="15"/>
  <c r="H494" i="15"/>
  <c r="F493" i="15"/>
  <c r="H502" i="15"/>
  <c r="H499" i="15"/>
  <c r="H496" i="15"/>
  <c r="G495" i="15"/>
  <c r="G496" i="15"/>
  <c r="H498" i="15"/>
  <c r="H495" i="15"/>
  <c r="I562" i="15"/>
  <c r="I596" i="15"/>
  <c r="M272" i="15"/>
  <c r="O272" i="15" s="1"/>
  <c r="G307" i="15"/>
  <c r="H306" i="15"/>
  <c r="H304" i="15"/>
  <c r="H308" i="15"/>
  <c r="H305" i="15"/>
  <c r="F304" i="15"/>
  <c r="H307" i="15"/>
  <c r="G308" i="15"/>
  <c r="E355" i="15"/>
  <c r="E328" i="15"/>
  <c r="E350" i="15"/>
  <c r="E340" i="15"/>
  <c r="G398" i="15"/>
  <c r="G396" i="15"/>
  <c r="G400" i="15"/>
  <c r="H399" i="15"/>
  <c r="G397" i="15"/>
  <c r="H397" i="15"/>
  <c r="M430" i="15"/>
  <c r="L430" i="15"/>
  <c r="I430" i="15"/>
  <c r="H451" i="15"/>
  <c r="H492" i="15"/>
  <c r="H489" i="15"/>
  <c r="F488" i="15"/>
  <c r="G492" i="15"/>
  <c r="H488" i="15"/>
  <c r="H491" i="15"/>
  <c r="G490" i="15"/>
  <c r="H490" i="15"/>
  <c r="G489" i="15"/>
  <c r="G488" i="15"/>
  <c r="G475" i="15"/>
  <c r="H474" i="15"/>
  <c r="H471" i="15"/>
  <c r="H469" i="15"/>
  <c r="H468" i="15"/>
  <c r="H467" i="15"/>
  <c r="H466" i="15"/>
  <c r="G477" i="15"/>
  <c r="H476" i="15"/>
  <c r="P476" i="15" s="1"/>
  <c r="G473" i="15"/>
  <c r="H472" i="15"/>
  <c r="H470" i="15"/>
  <c r="F466" i="15"/>
  <c r="G472" i="15"/>
  <c r="H477" i="15"/>
  <c r="G471" i="15"/>
  <c r="G468" i="15"/>
  <c r="G466" i="15"/>
  <c r="G470" i="15"/>
  <c r="H475" i="15"/>
  <c r="E227" i="15"/>
  <c r="E202" i="15"/>
  <c r="E217" i="15"/>
  <c r="F236" i="15"/>
  <c r="H239" i="15"/>
  <c r="H240" i="15"/>
  <c r="H244" i="15"/>
  <c r="G247" i="15"/>
  <c r="N272" i="15"/>
  <c r="G273" i="15"/>
  <c r="H274" i="15"/>
  <c r="I282" i="15"/>
  <c r="F371" i="15"/>
  <c r="E371" i="15"/>
  <c r="G383" i="15"/>
  <c r="H382" i="15"/>
  <c r="H379" i="15"/>
  <c r="H377" i="15"/>
  <c r="H376" i="15"/>
  <c r="H375" i="15"/>
  <c r="H374" i="15"/>
  <c r="G385" i="15"/>
  <c r="H384" i="15"/>
  <c r="G381" i="15"/>
  <c r="H380" i="15"/>
  <c r="H378" i="15"/>
  <c r="F374" i="15"/>
  <c r="H385" i="15"/>
  <c r="G379" i="15"/>
  <c r="G376" i="15"/>
  <c r="G374" i="15"/>
  <c r="G382" i="15"/>
  <c r="H383" i="15"/>
  <c r="L384" i="15"/>
  <c r="I386" i="15"/>
  <c r="G399" i="15"/>
  <c r="H400" i="15"/>
  <c r="G10" i="15"/>
  <c r="G12" i="15"/>
  <c r="H15" i="15"/>
  <c r="M15" i="15"/>
  <c r="G16" i="15"/>
  <c r="F18" i="15"/>
  <c r="H20" i="15"/>
  <c r="G21" i="15"/>
  <c r="H24" i="15"/>
  <c r="G25" i="15"/>
  <c r="F28" i="15"/>
  <c r="H29" i="15"/>
  <c r="H32" i="15"/>
  <c r="E74" i="15"/>
  <c r="E95" i="15"/>
  <c r="F166" i="15"/>
  <c r="G167" i="15"/>
  <c r="G168" i="15"/>
  <c r="H236" i="15"/>
  <c r="G243" i="15"/>
  <c r="L282" i="15"/>
  <c r="L287" i="15"/>
  <c r="I288" i="15"/>
  <c r="L297" i="15"/>
  <c r="H1062" i="15"/>
  <c r="H1016" i="15"/>
  <c r="H924" i="15"/>
  <c r="H832" i="15"/>
  <c r="H878" i="15"/>
  <c r="H786" i="15"/>
  <c r="H648" i="15"/>
  <c r="H510" i="15"/>
  <c r="H694" i="15"/>
  <c r="H602" i="15"/>
  <c r="H326" i="15"/>
  <c r="H234" i="15"/>
  <c r="H188" i="15"/>
  <c r="E188" i="15" s="1"/>
  <c r="H229" i="15" s="1"/>
  <c r="H142" i="15"/>
  <c r="H740" i="15"/>
  <c r="H418" i="15"/>
  <c r="F6" i="15"/>
  <c r="J6" i="15"/>
  <c r="J7" i="15"/>
  <c r="J8" i="15"/>
  <c r="J9" i="15"/>
  <c r="H10" i="15"/>
  <c r="J11" i="15"/>
  <c r="H12" i="15"/>
  <c r="G13" i="15"/>
  <c r="J14" i="15"/>
  <c r="I15" i="15"/>
  <c r="H16" i="15"/>
  <c r="G18" i="15"/>
  <c r="H21" i="15"/>
  <c r="G22" i="15"/>
  <c r="H25" i="15"/>
  <c r="G28" i="15"/>
  <c r="E33" i="15"/>
  <c r="L50" i="15"/>
  <c r="E96" i="15"/>
  <c r="H137" i="15" s="1"/>
  <c r="E181" i="15"/>
  <c r="E156" i="15"/>
  <c r="G166" i="15"/>
  <c r="H167" i="15"/>
  <c r="G170" i="15"/>
  <c r="E171" i="15"/>
  <c r="E212" i="15"/>
  <c r="E258" i="15"/>
  <c r="E248" i="15"/>
  <c r="H237" i="15"/>
  <c r="G242" i="15"/>
  <c r="G245" i="15"/>
  <c r="H246" i="15"/>
  <c r="F263" i="15"/>
  <c r="H264" i="15"/>
  <c r="P265" i="15"/>
  <c r="L266" i="15"/>
  <c r="H267" i="15"/>
  <c r="I268" i="15"/>
  <c r="L269" i="15"/>
  <c r="G270" i="15"/>
  <c r="H280" i="15"/>
  <c r="G291" i="15"/>
  <c r="H290" i="15"/>
  <c r="P290" i="15" s="1"/>
  <c r="H287" i="15"/>
  <c r="P287" i="15" s="1"/>
  <c r="H285" i="15"/>
  <c r="H284" i="15"/>
  <c r="P284" i="15" s="1"/>
  <c r="H283" i="15"/>
  <c r="H282" i="15"/>
  <c r="G293" i="15"/>
  <c r="H292" i="15"/>
  <c r="G289" i="15"/>
  <c r="H288" i="15"/>
  <c r="P288" i="15" s="1"/>
  <c r="H286" i="15"/>
  <c r="F282" i="15"/>
  <c r="N282" i="15"/>
  <c r="I283" i="15"/>
  <c r="N284" i="15"/>
  <c r="I285" i="15"/>
  <c r="G286" i="15"/>
  <c r="N287" i="15"/>
  <c r="L288" i="15"/>
  <c r="I290" i="15"/>
  <c r="H291" i="15"/>
  <c r="G292" i="15"/>
  <c r="N297" i="15"/>
  <c r="L299" i="15"/>
  <c r="I301" i="15"/>
  <c r="P303" i="15"/>
  <c r="G306" i="15"/>
  <c r="H310" i="15"/>
  <c r="G311" i="15"/>
  <c r="N313" i="15"/>
  <c r="H318" i="15"/>
  <c r="E365" i="15"/>
  <c r="E372" i="15"/>
  <c r="G377" i="15"/>
  <c r="G378" i="15"/>
  <c r="P384" i="15"/>
  <c r="M388" i="15"/>
  <c r="L388" i="15"/>
  <c r="L390" i="15"/>
  <c r="M394" i="15"/>
  <c r="N394" i="15"/>
  <c r="H396" i="15"/>
  <c r="N404" i="15"/>
  <c r="H412" i="15"/>
  <c r="H411" i="15"/>
  <c r="F411" i="15"/>
  <c r="G412" i="15"/>
  <c r="G411" i="15"/>
  <c r="P421" i="15"/>
  <c r="G423" i="15"/>
  <c r="G428" i="15"/>
  <c r="F447" i="15"/>
  <c r="G454" i="15"/>
  <c r="M457" i="15"/>
  <c r="N457" i="15"/>
  <c r="L457" i="15"/>
  <c r="G467" i="15"/>
  <c r="H473" i="15"/>
  <c r="G491" i="15"/>
  <c r="G493" i="15"/>
  <c r="H500" i="15"/>
  <c r="M563" i="15"/>
  <c r="L563" i="15"/>
  <c r="I563" i="15"/>
  <c r="N563" i="15"/>
  <c r="G577" i="15"/>
  <c r="H576" i="15"/>
  <c r="G573" i="15"/>
  <c r="H572" i="15"/>
  <c r="F570" i="15"/>
  <c r="H579" i="15"/>
  <c r="G578" i="15"/>
  <c r="G575" i="15"/>
  <c r="G572" i="15"/>
  <c r="H577" i="15"/>
  <c r="H574" i="15"/>
  <c r="H571" i="15"/>
  <c r="G570" i="15"/>
  <c r="G579" i="15"/>
  <c r="H573" i="15"/>
  <c r="H575" i="15"/>
  <c r="G574" i="15"/>
  <c r="M804" i="15"/>
  <c r="L804" i="15"/>
  <c r="N804" i="15"/>
  <c r="I804" i="15"/>
  <c r="O410" i="15"/>
  <c r="J410" i="15"/>
  <c r="G486" i="15"/>
  <c r="H485" i="15"/>
  <c r="G482" i="15"/>
  <c r="H481" i="15"/>
  <c r="H486" i="15"/>
  <c r="H483" i="15"/>
  <c r="H480" i="15"/>
  <c r="G479" i="15"/>
  <c r="F478" i="15"/>
  <c r="G487" i="15"/>
  <c r="G484" i="15"/>
  <c r="G481" i="15"/>
  <c r="H478" i="15"/>
  <c r="G480" i="15"/>
  <c r="H487" i="15"/>
  <c r="G567" i="15"/>
  <c r="H566" i="15"/>
  <c r="H563" i="15"/>
  <c r="P563" i="15" s="1"/>
  <c r="H561" i="15"/>
  <c r="H560" i="15"/>
  <c r="P560" i="15" s="1"/>
  <c r="H559" i="15"/>
  <c r="H558" i="15"/>
  <c r="H568" i="15"/>
  <c r="P568" i="15" s="1"/>
  <c r="H565" i="15"/>
  <c r="G564" i="15"/>
  <c r="G559" i="15"/>
  <c r="G569" i="15"/>
  <c r="G566" i="15"/>
  <c r="H562" i="15"/>
  <c r="G561" i="15"/>
  <c r="F558" i="15"/>
  <c r="H567" i="15"/>
  <c r="G717" i="15"/>
  <c r="H716" i="15"/>
  <c r="G713" i="15"/>
  <c r="G712" i="15"/>
  <c r="H711" i="15"/>
  <c r="G708" i="15"/>
  <c r="H717" i="15"/>
  <c r="H714" i="15"/>
  <c r="G711" i="15"/>
  <c r="H708" i="15"/>
  <c r="G714" i="15"/>
  <c r="G710" i="15"/>
  <c r="H709" i="15"/>
  <c r="G716" i="15"/>
  <c r="H715" i="15"/>
  <c r="F708" i="15"/>
  <c r="G762" i="15"/>
  <c r="H761" i="15"/>
  <c r="G758" i="15"/>
  <c r="H757" i="15"/>
  <c r="G754" i="15"/>
  <c r="H763" i="15"/>
  <c r="H760" i="15"/>
  <c r="G759" i="15"/>
  <c r="G756" i="15"/>
  <c r="G763" i="15"/>
  <c r="H759" i="15"/>
  <c r="H755" i="15"/>
  <c r="H762" i="15"/>
  <c r="H758" i="15"/>
  <c r="G755" i="15"/>
  <c r="H754" i="15"/>
  <c r="G761" i="15"/>
  <c r="G757" i="15"/>
  <c r="F754" i="15"/>
  <c r="G760" i="15"/>
  <c r="G393" i="15"/>
  <c r="H392" i="15"/>
  <c r="G389" i="15"/>
  <c r="H388" i="15"/>
  <c r="F386" i="15"/>
  <c r="G395" i="15"/>
  <c r="H394" i="15"/>
  <c r="G391" i="15"/>
  <c r="H390" i="15"/>
  <c r="G387" i="15"/>
  <c r="H386" i="15"/>
  <c r="H391" i="15"/>
  <c r="G392" i="15"/>
  <c r="I406" i="15"/>
  <c r="G458" i="15"/>
  <c r="H457" i="15"/>
  <c r="F457" i="15"/>
  <c r="G478" i="15"/>
  <c r="H479" i="15"/>
  <c r="G485" i="15"/>
  <c r="G503" i="15"/>
  <c r="H504" i="15"/>
  <c r="D503" i="15" s="1"/>
  <c r="F503" i="15"/>
  <c r="G504" i="15"/>
  <c r="F595" i="15"/>
  <c r="H595" i="15"/>
  <c r="H596" i="15"/>
  <c r="G558" i="15"/>
  <c r="G565" i="15"/>
  <c r="E672" i="15"/>
  <c r="L648" i="15"/>
  <c r="E662" i="15"/>
  <c r="E650" i="15"/>
  <c r="E687" i="15"/>
  <c r="E677" i="15"/>
  <c r="H713" i="15"/>
  <c r="G766" i="15"/>
  <c r="G764" i="15"/>
  <c r="G768" i="15"/>
  <c r="H765" i="15"/>
  <c r="H764" i="15"/>
  <c r="H768" i="15"/>
  <c r="G765" i="15"/>
  <c r="H767" i="15"/>
  <c r="G767" i="15"/>
  <c r="H766" i="15"/>
  <c r="F764" i="15"/>
  <c r="H780" i="15"/>
  <c r="H779" i="15"/>
  <c r="G780" i="15"/>
  <c r="G779" i="15"/>
  <c r="F779" i="15"/>
  <c r="M798" i="15"/>
  <c r="I798" i="15"/>
  <c r="N798" i="15"/>
  <c r="L798" i="15"/>
  <c r="O803" i="15"/>
  <c r="M792" i="15"/>
  <c r="L792" i="15"/>
  <c r="N792" i="15"/>
  <c r="I792" i="15"/>
  <c r="M800" i="15"/>
  <c r="N800" i="15"/>
  <c r="L800" i="15"/>
  <c r="I800" i="15"/>
  <c r="O807" i="15"/>
  <c r="G891" i="15"/>
  <c r="H890" i="15"/>
  <c r="G887" i="15"/>
  <c r="H886" i="15"/>
  <c r="H884" i="15"/>
  <c r="F880" i="15"/>
  <c r="H891" i="15"/>
  <c r="H888" i="15"/>
  <c r="H883" i="15"/>
  <c r="G880" i="15"/>
  <c r="H887" i="15"/>
  <c r="G884" i="15"/>
  <c r="H882" i="15"/>
  <c r="G881" i="15"/>
  <c r="H881" i="15"/>
  <c r="H889" i="15"/>
  <c r="G886" i="15"/>
  <c r="H885" i="15"/>
  <c r="H880" i="15"/>
  <c r="G882" i="15"/>
  <c r="G883" i="15"/>
  <c r="G961" i="15"/>
  <c r="H960" i="15"/>
  <c r="G957" i="15"/>
  <c r="H956" i="15"/>
  <c r="G953" i="15"/>
  <c r="G962" i="15"/>
  <c r="G959" i="15"/>
  <c r="G956" i="15"/>
  <c r="H953" i="15"/>
  <c r="H962" i="15"/>
  <c r="H958" i="15"/>
  <c r="G955" i="15"/>
  <c r="H954" i="15"/>
  <c r="H957" i="15"/>
  <c r="H955" i="15"/>
  <c r="G954" i="15"/>
  <c r="F953" i="15"/>
  <c r="G960" i="15"/>
  <c r="H959" i="15"/>
  <c r="G958" i="15"/>
  <c r="M1000" i="15"/>
  <c r="L1000" i="15"/>
  <c r="I1000" i="15"/>
  <c r="N1000" i="15"/>
  <c r="N1049" i="15"/>
  <c r="I1049" i="15"/>
  <c r="L1049" i="15"/>
  <c r="P1049" i="15"/>
  <c r="M1049" i="15"/>
  <c r="O1049" i="15" s="1"/>
  <c r="G294" i="15"/>
  <c r="H297" i="15"/>
  <c r="G298" i="15"/>
  <c r="H301" i="15"/>
  <c r="G302" i="15"/>
  <c r="G319" i="15"/>
  <c r="G401" i="15"/>
  <c r="H404" i="15"/>
  <c r="G405" i="15"/>
  <c r="H408" i="15"/>
  <c r="G409" i="15"/>
  <c r="L418" i="15"/>
  <c r="E432" i="15"/>
  <c r="E442" i="15"/>
  <c r="G698" i="15"/>
  <c r="H699" i="15"/>
  <c r="G702" i="15"/>
  <c r="G799" i="15"/>
  <c r="H798" i="15"/>
  <c r="G795" i="15"/>
  <c r="H794" i="15"/>
  <c r="H792" i="15"/>
  <c r="P792" i="15" s="1"/>
  <c r="F788" i="15"/>
  <c r="G797" i="15"/>
  <c r="G794" i="15"/>
  <c r="G793" i="15"/>
  <c r="G790" i="15"/>
  <c r="H789" i="15"/>
  <c r="G789" i="15"/>
  <c r="M791" i="15"/>
  <c r="H795" i="15"/>
  <c r="G796" i="15"/>
  <c r="H799" i="15"/>
  <c r="M802" i="15"/>
  <c r="G888" i="15"/>
  <c r="N733" i="15"/>
  <c r="I733" i="15"/>
  <c r="P788" i="15"/>
  <c r="I788" i="15"/>
  <c r="N788" i="15"/>
  <c r="N791" i="15"/>
  <c r="P806" i="15"/>
  <c r="I806" i="15"/>
  <c r="N806" i="15"/>
  <c r="G885" i="15"/>
  <c r="G889" i="15"/>
  <c r="H961" i="15"/>
  <c r="H295" i="15"/>
  <c r="P295" i="15" s="1"/>
  <c r="G296" i="15"/>
  <c r="H299" i="15"/>
  <c r="G300" i="15"/>
  <c r="H402" i="15"/>
  <c r="P402" i="15" s="1"/>
  <c r="G403" i="15"/>
  <c r="H406" i="15"/>
  <c r="G407" i="15"/>
  <c r="E580" i="15"/>
  <c r="L556" i="15"/>
  <c r="E585" i="15"/>
  <c r="G707" i="15"/>
  <c r="H706" i="15"/>
  <c r="G703" i="15"/>
  <c r="H702" i="15"/>
  <c r="H700" i="15"/>
  <c r="F696" i="15"/>
  <c r="G706" i="15"/>
  <c r="H703" i="15"/>
  <c r="G697" i="15"/>
  <c r="H696" i="15"/>
  <c r="H697" i="15"/>
  <c r="G701" i="15"/>
  <c r="G704" i="15"/>
  <c r="H707" i="15"/>
  <c r="G721" i="15"/>
  <c r="H720" i="15"/>
  <c r="H718" i="15"/>
  <c r="G722" i="15"/>
  <c r="H719" i="15"/>
  <c r="G718" i="15"/>
  <c r="M734" i="15"/>
  <c r="O734" i="15" s="1"/>
  <c r="P734" i="15"/>
  <c r="O791" i="15"/>
  <c r="P791" i="15"/>
  <c r="I802" i="15"/>
  <c r="N803" i="15"/>
  <c r="I803" i="15"/>
  <c r="P803" i="15"/>
  <c r="O806" i="15"/>
  <c r="N807" i="15"/>
  <c r="I807" i="15"/>
  <c r="L807" i="15"/>
  <c r="G812" i="15"/>
  <c r="G810" i="15"/>
  <c r="G814" i="15"/>
  <c r="H811" i="15"/>
  <c r="H810" i="15"/>
  <c r="G890" i="15"/>
  <c r="G945" i="15"/>
  <c r="H944" i="15"/>
  <c r="G941" i="15"/>
  <c r="H940" i="15"/>
  <c r="F938" i="15"/>
  <c r="H945" i="15"/>
  <c r="H942" i="15"/>
  <c r="H939" i="15"/>
  <c r="G938" i="15"/>
  <c r="H947" i="15"/>
  <c r="G944" i="15"/>
  <c r="H943" i="15"/>
  <c r="G940" i="15"/>
  <c r="G947" i="15"/>
  <c r="G946" i="15"/>
  <c r="G939" i="15"/>
  <c r="H938" i="15"/>
  <c r="G942" i="15"/>
  <c r="H946" i="15"/>
  <c r="N943" i="15"/>
  <c r="I943" i="15"/>
  <c r="P943" i="15"/>
  <c r="M943" i="15"/>
  <c r="L943" i="15"/>
  <c r="N973" i="15"/>
  <c r="I973" i="15"/>
  <c r="M973" i="15"/>
  <c r="L973" i="15"/>
  <c r="G730" i="15"/>
  <c r="H729" i="15"/>
  <c r="G726" i="15"/>
  <c r="H725" i="15"/>
  <c r="F723" i="15"/>
  <c r="G724" i="15"/>
  <c r="G727" i="15"/>
  <c r="H728" i="15"/>
  <c r="H731" i="15"/>
  <c r="H733" i="15"/>
  <c r="P733" i="15" s="1"/>
  <c r="E769" i="15"/>
  <c r="E742" i="15"/>
  <c r="G809" i="15"/>
  <c r="H808" i="15"/>
  <c r="G805" i="15"/>
  <c r="H804" i="15"/>
  <c r="P804" i="15" s="1"/>
  <c r="G801" i="15"/>
  <c r="H800" i="15"/>
  <c r="H802" i="15"/>
  <c r="H805" i="15"/>
  <c r="G808" i="15"/>
  <c r="G871" i="15"/>
  <c r="H872" i="15"/>
  <c r="F871" i="15"/>
  <c r="G872" i="15"/>
  <c r="E834" i="15"/>
  <c r="E856" i="15"/>
  <c r="E948" i="15"/>
  <c r="E926" i="15"/>
  <c r="E963" i="15"/>
  <c r="N999" i="15"/>
  <c r="I999" i="15"/>
  <c r="P999" i="15"/>
  <c r="L999" i="15"/>
  <c r="M999" i="15"/>
  <c r="O999" i="15" s="1"/>
  <c r="M826" i="15"/>
  <c r="O826" i="15" s="1"/>
  <c r="I826" i="15"/>
  <c r="P826" i="15"/>
  <c r="E846" i="15"/>
  <c r="E861" i="15"/>
  <c r="G905" i="15"/>
  <c r="H904" i="15"/>
  <c r="H902" i="15"/>
  <c r="G904" i="15"/>
  <c r="G903" i="15"/>
  <c r="F902" i="15"/>
  <c r="H906" i="15"/>
  <c r="H903" i="15"/>
  <c r="L924" i="15"/>
  <c r="G983" i="15"/>
  <c r="H982" i="15"/>
  <c r="G979" i="15"/>
  <c r="H978" i="15"/>
  <c r="H976" i="15"/>
  <c r="F972" i="15"/>
  <c r="G981" i="15"/>
  <c r="G978" i="15"/>
  <c r="G977" i="15"/>
  <c r="G974" i="15"/>
  <c r="H973" i="15"/>
  <c r="H980" i="15"/>
  <c r="H977" i="15"/>
  <c r="G975" i="15"/>
  <c r="G972" i="15"/>
  <c r="H975" i="15"/>
  <c r="G976" i="15"/>
  <c r="G980" i="15"/>
  <c r="H981" i="15"/>
  <c r="G982" i="15"/>
  <c r="H983" i="15"/>
  <c r="O1003" i="15"/>
  <c r="M1008" i="15"/>
  <c r="L1008" i="15"/>
  <c r="I1008" i="15"/>
  <c r="N1008" i="15"/>
  <c r="G914" i="15"/>
  <c r="H913" i="15"/>
  <c r="G910" i="15"/>
  <c r="H909" i="15"/>
  <c r="F907" i="15"/>
  <c r="H916" i="15"/>
  <c r="G915" i="15"/>
  <c r="G912" i="15"/>
  <c r="G909" i="15"/>
  <c r="G916" i="15"/>
  <c r="H912" i="15"/>
  <c r="H908" i="15"/>
  <c r="G911" i="15"/>
  <c r="G913" i="15"/>
  <c r="H914" i="15"/>
  <c r="H915" i="15"/>
  <c r="H972" i="15"/>
  <c r="H979" i="15"/>
  <c r="P1002" i="15"/>
  <c r="I1002" i="15"/>
  <c r="M1002" i="15"/>
  <c r="O1002" i="15" s="1"/>
  <c r="N1002" i="15"/>
  <c r="L1002" i="15"/>
  <c r="E815" i="15"/>
  <c r="G825" i="15"/>
  <c r="H918" i="15"/>
  <c r="G917" i="15"/>
  <c r="G918" i="15"/>
  <c r="G992" i="15"/>
  <c r="H991" i="15"/>
  <c r="G988" i="15"/>
  <c r="H987" i="15"/>
  <c r="G984" i="15"/>
  <c r="H993" i="15"/>
  <c r="H990" i="15"/>
  <c r="G989" i="15"/>
  <c r="G986" i="15"/>
  <c r="H986" i="15"/>
  <c r="G990" i="15"/>
  <c r="H995" i="15"/>
  <c r="F994" i="15"/>
  <c r="H998" i="15"/>
  <c r="H996" i="15"/>
  <c r="G995" i="15"/>
  <c r="G994" i="15"/>
  <c r="G996" i="15"/>
  <c r="N1006" i="15"/>
  <c r="L1006" i="15"/>
  <c r="M1006" i="15"/>
  <c r="H1044" i="15"/>
  <c r="H1041" i="15"/>
  <c r="F1040" i="15"/>
  <c r="H1043" i="15"/>
  <c r="G1042" i="15"/>
  <c r="G1043" i="15"/>
  <c r="G1044" i="15"/>
  <c r="H1040" i="15"/>
  <c r="G1040" i="15"/>
  <c r="H1042" i="15"/>
  <c r="N1032" i="15"/>
  <c r="I1032" i="15"/>
  <c r="L1032" i="15"/>
  <c r="M1032" i="15"/>
  <c r="G1041" i="15"/>
  <c r="N1003" i="15"/>
  <c r="I1003" i="15"/>
  <c r="L1003" i="15"/>
  <c r="P1003" i="15"/>
  <c r="M1009" i="15"/>
  <c r="N1009" i="15"/>
  <c r="L1009" i="15"/>
  <c r="E892" i="15"/>
  <c r="H1008" i="15"/>
  <c r="G1005" i="15"/>
  <c r="H1004" i="15"/>
  <c r="G1001" i="15"/>
  <c r="H1000" i="15"/>
  <c r="H1001" i="15"/>
  <c r="G1004" i="15"/>
  <c r="G1007" i="15"/>
  <c r="G1038" i="15"/>
  <c r="H1037" i="15"/>
  <c r="G1034" i="15"/>
  <c r="H1033" i="15"/>
  <c r="G1030" i="15"/>
  <c r="G1039" i="15"/>
  <c r="G1036" i="15"/>
  <c r="G1033" i="15"/>
  <c r="H1030" i="15"/>
  <c r="G1037" i="15"/>
  <c r="H1034" i="15"/>
  <c r="H1031" i="15"/>
  <c r="F1030" i="15"/>
  <c r="G1031" i="15"/>
  <c r="H1032" i="15"/>
  <c r="P1032" i="15" s="1"/>
  <c r="H1038" i="15"/>
  <c r="G1048" i="15"/>
  <c r="H1056" i="15"/>
  <c r="H1055" i="15"/>
  <c r="G1055" i="15"/>
  <c r="F1055" i="15"/>
  <c r="G1056" i="15"/>
  <c r="M1100" i="15"/>
  <c r="I1100" i="15"/>
  <c r="N1100" i="15"/>
  <c r="L1100" i="15"/>
  <c r="L1035" i="15"/>
  <c r="I1035" i="15"/>
  <c r="H1054" i="15"/>
  <c r="G1051" i="15"/>
  <c r="H1050" i="15"/>
  <c r="G1047" i="15"/>
  <c r="H1046" i="15"/>
  <c r="H1045" i="15"/>
  <c r="G1053" i="15"/>
  <c r="G1050" i="15"/>
  <c r="H1047" i="15"/>
  <c r="G1054" i="15"/>
  <c r="H1051" i="15"/>
  <c r="H1048" i="15"/>
  <c r="G1045" i="15"/>
  <c r="G1046" i="15"/>
  <c r="G1052" i="15"/>
  <c r="H1053" i="15"/>
  <c r="O1006" i="15"/>
  <c r="H1010" i="15"/>
  <c r="H1009" i="15"/>
  <c r="G1010" i="15"/>
  <c r="H1035" i="15"/>
  <c r="P1035" i="15" s="1"/>
  <c r="F1045" i="15"/>
  <c r="H1052" i="15"/>
  <c r="G1177" i="15"/>
  <c r="G1083" i="15"/>
  <c r="H1082" i="15"/>
  <c r="G1079" i="15"/>
  <c r="H1078" i="15"/>
  <c r="F1076" i="15"/>
  <c r="G1085" i="15"/>
  <c r="G1082" i="15"/>
  <c r="H1079" i="15"/>
  <c r="H1076" i="15"/>
  <c r="H1146" i="15"/>
  <c r="H1145" i="15"/>
  <c r="H1141" i="15"/>
  <c r="H1144" i="15"/>
  <c r="H1140" i="15"/>
  <c r="H1139" i="15"/>
  <c r="G1099" i="15"/>
  <c r="H1098" i="15"/>
  <c r="G1095" i="15"/>
  <c r="H1094" i="15"/>
  <c r="G1091" i="15"/>
  <c r="H1143" i="15"/>
  <c r="H1100" i="15"/>
  <c r="P1100" i="15" s="1"/>
  <c r="H1097" i="15"/>
  <c r="G1096" i="15"/>
  <c r="G1093" i="15"/>
  <c r="H1093" i="15"/>
  <c r="G1097" i="15"/>
  <c r="N1143" i="15"/>
  <c r="I1143" i="15"/>
  <c r="M1143" i="15"/>
  <c r="L1143" i="15"/>
  <c r="P1143" i="15"/>
  <c r="G1029" i="15"/>
  <c r="H1028" i="15"/>
  <c r="G1025" i="15"/>
  <c r="H1024" i="15"/>
  <c r="H1022" i="15"/>
  <c r="H1026" i="15"/>
  <c r="H1029" i="15"/>
  <c r="G1076" i="15"/>
  <c r="G1080" i="15"/>
  <c r="H1083" i="15"/>
  <c r="G1084" i="15"/>
  <c r="F1091" i="15"/>
  <c r="G1094" i="15"/>
  <c r="G1098" i="15"/>
  <c r="H1182" i="15"/>
  <c r="H1179" i="15"/>
  <c r="F1178" i="15"/>
  <c r="G1182" i="15"/>
  <c r="H1178" i="15"/>
  <c r="G1179" i="15"/>
  <c r="H1181" i="15"/>
  <c r="G1181" i="15"/>
  <c r="H1180" i="15"/>
  <c r="G1178" i="15"/>
  <c r="G1180" i="15"/>
  <c r="F1018" i="15"/>
  <c r="H1025" i="15"/>
  <c r="G1028" i="15"/>
  <c r="G1077" i="15"/>
  <c r="H1080" i="15"/>
  <c r="G1081" i="15"/>
  <c r="H1084" i="15"/>
  <c r="H1091" i="15"/>
  <c r="G1092" i="15"/>
  <c r="H1095" i="15"/>
  <c r="H1099" i="15"/>
  <c r="E1086" i="15"/>
  <c r="E1064" i="15"/>
  <c r="E1101" i="15"/>
  <c r="G1146" i="15"/>
  <c r="G1142" i="15"/>
  <c r="G1138" i="15"/>
  <c r="H1137" i="15"/>
  <c r="G1145" i="15"/>
  <c r="G1141" i="15"/>
  <c r="G1137" i="15"/>
  <c r="G1140" i="15"/>
  <c r="G1139" i="15"/>
  <c r="H1138" i="15"/>
  <c r="G1144" i="15"/>
  <c r="F1137" i="15"/>
  <c r="G1121" i="15"/>
  <c r="H1120" i="15"/>
  <c r="G1117" i="15"/>
  <c r="H1116" i="15"/>
  <c r="H1114" i="15"/>
  <c r="F1110" i="15"/>
  <c r="H1112" i="15"/>
  <c r="G1113" i="15"/>
  <c r="G1114" i="15"/>
  <c r="H1115" i="15"/>
  <c r="G1118" i="15"/>
  <c r="H1119" i="15"/>
  <c r="G1130" i="15"/>
  <c r="H1129" i="15"/>
  <c r="G1126" i="15"/>
  <c r="H1125" i="15"/>
  <c r="G1122" i="15"/>
  <c r="G1123" i="15"/>
  <c r="H1124" i="15"/>
  <c r="H1127" i="15"/>
  <c r="H1130" i="15"/>
  <c r="M1147" i="15"/>
  <c r="L1147" i="15"/>
  <c r="P1147" i="15"/>
  <c r="G1193" i="15"/>
  <c r="H1193" i="15"/>
  <c r="H1194" i="15"/>
  <c r="G1148" i="15"/>
  <c r="H1147" i="15"/>
  <c r="H1148" i="15"/>
  <c r="F1147" i="15"/>
  <c r="H1133" i="15"/>
  <c r="F1132" i="15"/>
  <c r="I1147" i="15"/>
  <c r="G1192" i="15"/>
  <c r="H1191" i="15"/>
  <c r="G1188" i="15"/>
  <c r="H1187" i="15"/>
  <c r="G1184" i="15"/>
  <c r="H1183" i="15"/>
  <c r="G1190" i="15"/>
  <c r="G1187" i="15"/>
  <c r="H1184" i="15"/>
  <c r="F1183" i="15"/>
  <c r="G1191" i="15"/>
  <c r="H1189" i="15"/>
  <c r="H1188" i="15"/>
  <c r="G1185" i="15"/>
  <c r="H1190" i="15"/>
  <c r="G1189" i="15"/>
  <c r="F1193" i="15"/>
  <c r="H1192" i="15"/>
  <c r="H1186" i="15"/>
  <c r="G1183" i="15"/>
  <c r="G1186" i="15"/>
  <c r="G1194" i="15"/>
  <c r="E1168" i="15"/>
  <c r="L1154" i="15"/>
  <c r="E1156" i="15"/>
  <c r="H1131" i="15" l="1"/>
  <c r="H1128" i="15"/>
  <c r="H1126" i="15"/>
  <c r="F1122" i="15"/>
  <c r="G1131" i="15"/>
  <c r="G1128" i="15"/>
  <c r="G1124" i="15"/>
  <c r="G1125" i="15"/>
  <c r="H1123" i="15"/>
  <c r="G1127" i="15"/>
  <c r="P1127" i="15" s="1"/>
  <c r="H1122" i="15"/>
  <c r="D1122" i="15" s="1"/>
  <c r="G1129" i="15"/>
  <c r="G715" i="15"/>
  <c r="H712" i="15"/>
  <c r="H710" i="15"/>
  <c r="G709" i="15"/>
  <c r="M295" i="15"/>
  <c r="N295" i="15"/>
  <c r="L295" i="15"/>
  <c r="I295" i="15"/>
  <c r="G997" i="15"/>
  <c r="H994" i="15"/>
  <c r="G998" i="15"/>
  <c r="H997" i="15"/>
  <c r="P1006" i="15"/>
  <c r="I1006" i="15"/>
  <c r="H813" i="15"/>
  <c r="G813" i="15"/>
  <c r="F810" i="15"/>
  <c r="H812" i="15"/>
  <c r="H814" i="15"/>
  <c r="G811" i="15"/>
  <c r="H721" i="15"/>
  <c r="G719" i="15"/>
  <c r="H722" i="15"/>
  <c r="F718" i="15"/>
  <c r="G720" i="15"/>
  <c r="L14" i="15"/>
  <c r="P14" i="15"/>
  <c r="N802" i="15"/>
  <c r="L802" i="15"/>
  <c r="M303" i="15"/>
  <c r="O303" i="15" s="1"/>
  <c r="L303" i="15"/>
  <c r="I303" i="15"/>
  <c r="N303" i="15"/>
  <c r="H1118" i="15"/>
  <c r="G1112" i="15"/>
  <c r="G1111" i="15"/>
  <c r="G1110" i="15"/>
  <c r="H1117" i="15"/>
  <c r="G1115" i="15"/>
  <c r="H1121" i="15"/>
  <c r="G1116" i="15"/>
  <c r="H1111" i="15"/>
  <c r="G1120" i="15"/>
  <c r="H1113" i="15"/>
  <c r="G1119" i="15"/>
  <c r="H1110" i="15"/>
  <c r="H907" i="15"/>
  <c r="G907" i="15"/>
  <c r="H911" i="15"/>
  <c r="G908" i="15"/>
  <c r="H910" i="15"/>
  <c r="G576" i="15"/>
  <c r="H578" i="15"/>
  <c r="H570" i="15"/>
  <c r="G571" i="15"/>
  <c r="H992" i="15"/>
  <c r="H989" i="15"/>
  <c r="H984" i="15"/>
  <c r="G987" i="15"/>
  <c r="F984" i="15"/>
  <c r="G991" i="15"/>
  <c r="G993" i="15"/>
  <c r="H988" i="15"/>
  <c r="H985" i="15"/>
  <c r="G985" i="15"/>
  <c r="I388" i="15"/>
  <c r="N388" i="15"/>
  <c r="G30" i="15"/>
  <c r="H28" i="15"/>
  <c r="G31" i="15"/>
  <c r="H30" i="15"/>
  <c r="L9" i="15"/>
  <c r="P9" i="15"/>
  <c r="M301" i="15"/>
  <c r="N301" i="15"/>
  <c r="L301" i="15"/>
  <c r="M288" i="15"/>
  <c r="N288" i="15"/>
  <c r="P1116" i="15"/>
  <c r="P991" i="15"/>
  <c r="P715" i="15"/>
  <c r="P576" i="15"/>
  <c r="G902" i="15"/>
  <c r="H905" i="15"/>
  <c r="G906" i="15"/>
  <c r="M733" i="15"/>
  <c r="L733" i="15"/>
  <c r="G499" i="15"/>
  <c r="G501" i="15"/>
  <c r="G26" i="15"/>
  <c r="H18" i="15"/>
  <c r="G23" i="15"/>
  <c r="G27" i="15"/>
  <c r="H22" i="15"/>
  <c r="H26" i="15"/>
  <c r="G19" i="15"/>
  <c r="L791" i="15"/>
  <c r="I791" i="15"/>
  <c r="H320" i="15"/>
  <c r="H319" i="15"/>
  <c r="F319" i="15"/>
  <c r="G320" i="15"/>
  <c r="M285" i="15"/>
  <c r="N285" i="15"/>
  <c r="L285" i="15"/>
  <c r="L734" i="15"/>
  <c r="N734" i="15"/>
  <c r="I734" i="15"/>
  <c r="P501" i="15"/>
  <c r="H1132" i="15"/>
  <c r="G1132" i="15"/>
  <c r="G1133" i="15"/>
  <c r="H732" i="15"/>
  <c r="H730" i="15"/>
  <c r="H727" i="15"/>
  <c r="G732" i="15"/>
  <c r="G729" i="15"/>
  <c r="H726" i="15"/>
  <c r="G725" i="15"/>
  <c r="H723" i="15"/>
  <c r="G731" i="15"/>
  <c r="G728" i="15"/>
  <c r="P728" i="15" s="1"/>
  <c r="H724" i="15"/>
  <c r="G723" i="15"/>
  <c r="H1085" i="15"/>
  <c r="H1081" i="15"/>
  <c r="H1077" i="15"/>
  <c r="G1078" i="15"/>
  <c r="H705" i="15"/>
  <c r="G700" i="15"/>
  <c r="G696" i="15"/>
  <c r="G705" i="15"/>
  <c r="H704" i="15"/>
  <c r="G699" i="15"/>
  <c r="P699" i="15" s="1"/>
  <c r="H701" i="15"/>
  <c r="H698" i="15"/>
  <c r="H482" i="15"/>
  <c r="H484" i="15"/>
  <c r="G483" i="15"/>
  <c r="M299" i="15"/>
  <c r="N299" i="15"/>
  <c r="H1023" i="15"/>
  <c r="G1022" i="15"/>
  <c r="H1020" i="15"/>
  <c r="G1019" i="15"/>
  <c r="H1027" i="15"/>
  <c r="G1024" i="15"/>
  <c r="H1021" i="15"/>
  <c r="G1018" i="15"/>
  <c r="G1027" i="15"/>
  <c r="G1023" i="15"/>
  <c r="G1021" i="15"/>
  <c r="H1019" i="15"/>
  <c r="G1020" i="15"/>
  <c r="H1018" i="15"/>
  <c r="G1026" i="15"/>
  <c r="P1026" i="15" s="1"/>
  <c r="M788" i="15"/>
  <c r="O788" i="15" s="1"/>
  <c r="L788" i="15"/>
  <c r="L394" i="15"/>
  <c r="I394" i="15"/>
  <c r="M283" i="15"/>
  <c r="N283" i="15"/>
  <c r="L283" i="15"/>
  <c r="L1189" i="15"/>
  <c r="P1189" i="15"/>
  <c r="I1189" i="15"/>
  <c r="N1189" i="15"/>
  <c r="M1189" i="15"/>
  <c r="M1187" i="15"/>
  <c r="N1187" i="15"/>
  <c r="P1187" i="15"/>
  <c r="I1187" i="15"/>
  <c r="L1187" i="15"/>
  <c r="M1114" i="15"/>
  <c r="P1114" i="15"/>
  <c r="I1114" i="15"/>
  <c r="N1114" i="15"/>
  <c r="L1114" i="15"/>
  <c r="N1181" i="15"/>
  <c r="I1181" i="15"/>
  <c r="J1181" i="15" s="1"/>
  <c r="L1181" i="15"/>
  <c r="P1181" i="15"/>
  <c r="M1181" i="15"/>
  <c r="M1182" i="15"/>
  <c r="N1182" i="15"/>
  <c r="P1182" i="15"/>
  <c r="I1182" i="15"/>
  <c r="L1182" i="15"/>
  <c r="N1076" i="15"/>
  <c r="I1076" i="15"/>
  <c r="P1076" i="15"/>
  <c r="M1076" i="15"/>
  <c r="L1076" i="15"/>
  <c r="N1093" i="15"/>
  <c r="I1093" i="15"/>
  <c r="M1093" i="15"/>
  <c r="L1093" i="15"/>
  <c r="P1093" i="15"/>
  <c r="O1143" i="15"/>
  <c r="J1143" i="15"/>
  <c r="P1083" i="15"/>
  <c r="L1083" i="15"/>
  <c r="I1083" i="15"/>
  <c r="N1083" i="15"/>
  <c r="M1083" i="15"/>
  <c r="N1045" i="15"/>
  <c r="P1045" i="15"/>
  <c r="I1045" i="15"/>
  <c r="L1045" i="15"/>
  <c r="G1176" i="15"/>
  <c r="H1175" i="15"/>
  <c r="G1172" i="15"/>
  <c r="H1171" i="15"/>
  <c r="G1168" i="15"/>
  <c r="H1176" i="15"/>
  <c r="H1173" i="15"/>
  <c r="H1170" i="15"/>
  <c r="G1169" i="15"/>
  <c r="H1177" i="15"/>
  <c r="P1177" i="15" s="1"/>
  <c r="G1174" i="15"/>
  <c r="G1170" i="15"/>
  <c r="G1173" i="15"/>
  <c r="H1169" i="15"/>
  <c r="H1172" i="15"/>
  <c r="H1168" i="15"/>
  <c r="H1174" i="15"/>
  <c r="G1171" i="15"/>
  <c r="F1168" i="15"/>
  <c r="G1175" i="15"/>
  <c r="M1191" i="15"/>
  <c r="I1191" i="15"/>
  <c r="N1191" i="15"/>
  <c r="L1191" i="15"/>
  <c r="P1191" i="15"/>
  <c r="N1190" i="15"/>
  <c r="I1190" i="15"/>
  <c r="J1190" i="15" s="1"/>
  <c r="M1190" i="15"/>
  <c r="O1190" i="15" s="1"/>
  <c r="L1190" i="15"/>
  <c r="P1190" i="15"/>
  <c r="P1188" i="15"/>
  <c r="L1188" i="15"/>
  <c r="I1188" i="15"/>
  <c r="N1188" i="15"/>
  <c r="M1188" i="15"/>
  <c r="D1147" i="15"/>
  <c r="O1147" i="15"/>
  <c r="P1193" i="15"/>
  <c r="L1193" i="15"/>
  <c r="I1193" i="15"/>
  <c r="N1193" i="15"/>
  <c r="M1193" i="15"/>
  <c r="P1126" i="15"/>
  <c r="L1126" i="15"/>
  <c r="I1126" i="15"/>
  <c r="N1126" i="15"/>
  <c r="M1126" i="15"/>
  <c r="O1126" i="15" s="1"/>
  <c r="P1113" i="15"/>
  <c r="I1113" i="15"/>
  <c r="J1113" i="15" s="1"/>
  <c r="N1113" i="15"/>
  <c r="M1113" i="15"/>
  <c r="O1113" i="15" s="1"/>
  <c r="L1113" i="15"/>
  <c r="P1117" i="15"/>
  <c r="L1117" i="15"/>
  <c r="N1117" i="15"/>
  <c r="M1117" i="15"/>
  <c r="O1117" i="15" s="1"/>
  <c r="I1117" i="15"/>
  <c r="J1117" i="15" s="1"/>
  <c r="N1144" i="15"/>
  <c r="I1144" i="15"/>
  <c r="J1144" i="15" s="1"/>
  <c r="M1144" i="15"/>
  <c r="O1144" i="15" s="1"/>
  <c r="L1144" i="15"/>
  <c r="P1144" i="15"/>
  <c r="M1137" i="15"/>
  <c r="P1137" i="15"/>
  <c r="L1137" i="15"/>
  <c r="I1137" i="15"/>
  <c r="N1137" i="15"/>
  <c r="P1138" i="15"/>
  <c r="L1138" i="15"/>
  <c r="I1138" i="15"/>
  <c r="N1138" i="15"/>
  <c r="M1138" i="15"/>
  <c r="F1101" i="15"/>
  <c r="G1102" i="15"/>
  <c r="H1101" i="15"/>
  <c r="H1102" i="15"/>
  <c r="G1101" i="15"/>
  <c r="D1091" i="15"/>
  <c r="N1077" i="15"/>
  <c r="I1077" i="15"/>
  <c r="P1077" i="15"/>
  <c r="M1077" i="15"/>
  <c r="O1077" i="15" s="1"/>
  <c r="L1077" i="15"/>
  <c r="P1180" i="15"/>
  <c r="I1180" i="15"/>
  <c r="M1180" i="15"/>
  <c r="L1180" i="15"/>
  <c r="N1180" i="15"/>
  <c r="O1181" i="15"/>
  <c r="L1084" i="15"/>
  <c r="P1084" i="15"/>
  <c r="N1084" i="15"/>
  <c r="M1084" i="15"/>
  <c r="I1084" i="15"/>
  <c r="P1025" i="15"/>
  <c r="L1025" i="15"/>
  <c r="N1025" i="15"/>
  <c r="M1025" i="15"/>
  <c r="I1025" i="15"/>
  <c r="M1096" i="15"/>
  <c r="O1096" i="15" s="1"/>
  <c r="N1096" i="15"/>
  <c r="L1096" i="15"/>
  <c r="I1096" i="15"/>
  <c r="P1096" i="15"/>
  <c r="P1091" i="15"/>
  <c r="L1091" i="15"/>
  <c r="I1091" i="15"/>
  <c r="N1091" i="15"/>
  <c r="M1091" i="15"/>
  <c r="O1091" i="15" s="1"/>
  <c r="P1099" i="15"/>
  <c r="L1099" i="15"/>
  <c r="M1099" i="15"/>
  <c r="N1099" i="15"/>
  <c r="I1099" i="15"/>
  <c r="I1177" i="15"/>
  <c r="N1177" i="15"/>
  <c r="M1177" i="15"/>
  <c r="L1177" i="15"/>
  <c r="O1035" i="15"/>
  <c r="M1050" i="15"/>
  <c r="N1050" i="15"/>
  <c r="L1050" i="15"/>
  <c r="P1050" i="15"/>
  <c r="I1050" i="15"/>
  <c r="P1047" i="15"/>
  <c r="L1047" i="15"/>
  <c r="N1047" i="15"/>
  <c r="M1047" i="15"/>
  <c r="I1047" i="15"/>
  <c r="M1056" i="15"/>
  <c r="O1056" i="15" s="1"/>
  <c r="P1056" i="15"/>
  <c r="I1056" i="15"/>
  <c r="N1056" i="15"/>
  <c r="L1056" i="15"/>
  <c r="P1031" i="15"/>
  <c r="I1031" i="15"/>
  <c r="N1031" i="15"/>
  <c r="M1031" i="15"/>
  <c r="L1031" i="15"/>
  <c r="M1037" i="15"/>
  <c r="O1037" i="15" s="1"/>
  <c r="I1037" i="15"/>
  <c r="N1037" i="15"/>
  <c r="L1037" i="15"/>
  <c r="P1037" i="15"/>
  <c r="M1039" i="15"/>
  <c r="O1039" i="15" s="1"/>
  <c r="L1039" i="15"/>
  <c r="P1039" i="15"/>
  <c r="N1039" i="15"/>
  <c r="I1039" i="15"/>
  <c r="M1004" i="15"/>
  <c r="O1004" i="15" s="1"/>
  <c r="N1004" i="15"/>
  <c r="P1004" i="15"/>
  <c r="I1004" i="15"/>
  <c r="L1004" i="15"/>
  <c r="M1041" i="15"/>
  <c r="L1041" i="15"/>
  <c r="P1041" i="15"/>
  <c r="N1041" i="15"/>
  <c r="I1041" i="15"/>
  <c r="D1040" i="15"/>
  <c r="N990" i="15"/>
  <c r="I990" i="15"/>
  <c r="P990" i="15"/>
  <c r="M990" i="15"/>
  <c r="O990" i="15" s="1"/>
  <c r="L990" i="15"/>
  <c r="P988" i="15"/>
  <c r="L988" i="15"/>
  <c r="N988" i="15"/>
  <c r="M988" i="15"/>
  <c r="O988" i="15" s="1"/>
  <c r="I988" i="15"/>
  <c r="N917" i="15"/>
  <c r="I917" i="15"/>
  <c r="M917" i="15"/>
  <c r="O917" i="15" s="1"/>
  <c r="P917" i="15"/>
  <c r="L917" i="15"/>
  <c r="N912" i="15"/>
  <c r="I912" i="15"/>
  <c r="M912" i="15"/>
  <c r="P912" i="15"/>
  <c r="L912" i="15"/>
  <c r="M982" i="15"/>
  <c r="I982" i="15"/>
  <c r="L982" i="15"/>
  <c r="P982" i="15"/>
  <c r="N982" i="15"/>
  <c r="M978" i="15"/>
  <c r="O978" i="15" s="1"/>
  <c r="N978" i="15"/>
  <c r="L978" i="15"/>
  <c r="I978" i="15"/>
  <c r="P978" i="15"/>
  <c r="M903" i="15"/>
  <c r="P903" i="15"/>
  <c r="N903" i="15"/>
  <c r="L903" i="15"/>
  <c r="I903" i="15"/>
  <c r="P905" i="15"/>
  <c r="L905" i="15"/>
  <c r="I905" i="15"/>
  <c r="N905" i="15"/>
  <c r="M905" i="15"/>
  <c r="O905" i="15" s="1"/>
  <c r="G952" i="15"/>
  <c r="H951" i="15"/>
  <c r="G949" i="15"/>
  <c r="G951" i="15"/>
  <c r="H952" i="15"/>
  <c r="H949" i="15"/>
  <c r="F948" i="15"/>
  <c r="H950" i="15"/>
  <c r="H948" i="15"/>
  <c r="G948" i="15"/>
  <c r="G950" i="15"/>
  <c r="O802" i="15"/>
  <c r="P805" i="15"/>
  <c r="L805" i="15"/>
  <c r="N805" i="15"/>
  <c r="I805" i="15"/>
  <c r="M805" i="15"/>
  <c r="H778" i="15"/>
  <c r="G775" i="15"/>
  <c r="H774" i="15"/>
  <c r="G771" i="15"/>
  <c r="H770" i="15"/>
  <c r="H777" i="15"/>
  <c r="G776" i="15"/>
  <c r="G773" i="15"/>
  <c r="G770" i="15"/>
  <c r="F769" i="15"/>
  <c r="G778" i="15"/>
  <c r="G774" i="15"/>
  <c r="G777" i="15"/>
  <c r="H773" i="15"/>
  <c r="H769" i="15"/>
  <c r="H776" i="15"/>
  <c r="H772" i="15"/>
  <c r="G769" i="15"/>
  <c r="H775" i="15"/>
  <c r="G772" i="15"/>
  <c r="H771" i="15"/>
  <c r="M727" i="15"/>
  <c r="O727" i="15" s="1"/>
  <c r="I727" i="15"/>
  <c r="P727" i="15"/>
  <c r="N727" i="15"/>
  <c r="L727" i="15"/>
  <c r="P726" i="15"/>
  <c r="L726" i="15"/>
  <c r="M726" i="15"/>
  <c r="O726" i="15" s="1"/>
  <c r="I726" i="15"/>
  <c r="N726" i="15"/>
  <c r="N939" i="15"/>
  <c r="I939" i="15"/>
  <c r="M939" i="15"/>
  <c r="L939" i="15"/>
  <c r="P939" i="15"/>
  <c r="O943" i="15"/>
  <c r="O939" i="15"/>
  <c r="M890" i="15"/>
  <c r="L890" i="15"/>
  <c r="P890" i="15"/>
  <c r="I890" i="15"/>
  <c r="N890" i="15"/>
  <c r="P810" i="15"/>
  <c r="L810" i="15"/>
  <c r="N810" i="15"/>
  <c r="M810" i="15"/>
  <c r="I810" i="15"/>
  <c r="M718" i="15"/>
  <c r="N718" i="15"/>
  <c r="L718" i="15"/>
  <c r="P718" i="15"/>
  <c r="I718" i="15"/>
  <c r="P720" i="15"/>
  <c r="L701" i="15"/>
  <c r="N701" i="15"/>
  <c r="I701" i="15"/>
  <c r="P701" i="15"/>
  <c r="M701" i="15"/>
  <c r="O701" i="15" s="1"/>
  <c r="G593" i="15"/>
  <c r="H592" i="15"/>
  <c r="G589" i="15"/>
  <c r="H588" i="15"/>
  <c r="G585" i="15"/>
  <c r="H593" i="15"/>
  <c r="H590" i="15"/>
  <c r="H587" i="15"/>
  <c r="G586" i="15"/>
  <c r="G594" i="15"/>
  <c r="G591" i="15"/>
  <c r="G588" i="15"/>
  <c r="H585" i="15"/>
  <c r="H591" i="15"/>
  <c r="G590" i="15"/>
  <c r="G592" i="15"/>
  <c r="H586" i="15"/>
  <c r="F585" i="15"/>
  <c r="H594" i="15"/>
  <c r="G587" i="15"/>
  <c r="H589" i="15"/>
  <c r="O406" i="15"/>
  <c r="J406" i="15"/>
  <c r="O299" i="15"/>
  <c r="N789" i="15"/>
  <c r="L789" i="15"/>
  <c r="I789" i="15"/>
  <c r="P789" i="15"/>
  <c r="M789" i="15"/>
  <c r="M794" i="15"/>
  <c r="O794" i="15" s="1"/>
  <c r="N794" i="15"/>
  <c r="L794" i="15"/>
  <c r="I794" i="15"/>
  <c r="P794" i="15"/>
  <c r="G444" i="15"/>
  <c r="G442" i="15"/>
  <c r="G446" i="15"/>
  <c r="H445" i="15"/>
  <c r="G443" i="15"/>
  <c r="G445" i="15"/>
  <c r="H444" i="15"/>
  <c r="H443" i="15"/>
  <c r="H442" i="15"/>
  <c r="H446" i="15"/>
  <c r="F442" i="15"/>
  <c r="O408" i="15"/>
  <c r="J408" i="15"/>
  <c r="N319" i="15"/>
  <c r="I319" i="15"/>
  <c r="P319" i="15"/>
  <c r="L319" i="15"/>
  <c r="M319" i="15"/>
  <c r="O319" i="15" s="1"/>
  <c r="O297" i="15"/>
  <c r="M960" i="15"/>
  <c r="I960" i="15"/>
  <c r="L960" i="15"/>
  <c r="P960" i="15"/>
  <c r="N960" i="15"/>
  <c r="M962" i="15"/>
  <c r="O962" i="15" s="1"/>
  <c r="P962" i="15"/>
  <c r="N962" i="15"/>
  <c r="L962" i="15"/>
  <c r="I962" i="15"/>
  <c r="O960" i="15"/>
  <c r="N883" i="15"/>
  <c r="L883" i="15"/>
  <c r="M883" i="15"/>
  <c r="O883" i="15" s="1"/>
  <c r="I883" i="15"/>
  <c r="P883" i="15"/>
  <c r="M886" i="15"/>
  <c r="P886" i="15"/>
  <c r="I886" i="15"/>
  <c r="L886" i="15"/>
  <c r="N886" i="15"/>
  <c r="M891" i="15"/>
  <c r="P891" i="15"/>
  <c r="L891" i="15"/>
  <c r="I891" i="15"/>
  <c r="L767" i="15"/>
  <c r="I767" i="15"/>
  <c r="P767" i="15"/>
  <c r="N767" i="15"/>
  <c r="M767" i="15"/>
  <c r="D764" i="15"/>
  <c r="P766" i="15"/>
  <c r="L766" i="15"/>
  <c r="I766" i="15"/>
  <c r="M766" i="15"/>
  <c r="N766" i="15"/>
  <c r="G685" i="15"/>
  <c r="H684" i="15"/>
  <c r="G681" i="15"/>
  <c r="H680" i="15"/>
  <c r="G677" i="15"/>
  <c r="G684" i="15"/>
  <c r="H681" i="15"/>
  <c r="H678" i="15"/>
  <c r="F677" i="15"/>
  <c r="H683" i="15"/>
  <c r="G680" i="15"/>
  <c r="H679" i="15"/>
  <c r="G686" i="15"/>
  <c r="H685" i="15"/>
  <c r="G682" i="15"/>
  <c r="G678" i="15"/>
  <c r="H686" i="15"/>
  <c r="G683" i="15"/>
  <c r="H677" i="15"/>
  <c r="H682" i="15"/>
  <c r="G679" i="15"/>
  <c r="O596" i="15"/>
  <c r="J596" i="15"/>
  <c r="P458" i="15"/>
  <c r="L458" i="15"/>
  <c r="N458" i="15"/>
  <c r="I458" i="15"/>
  <c r="M458" i="15"/>
  <c r="O458" i="15" s="1"/>
  <c r="N391" i="15"/>
  <c r="I391" i="15"/>
  <c r="J391" i="15" s="1"/>
  <c r="P391" i="15"/>
  <c r="L391" i="15"/>
  <c r="M391" i="15"/>
  <c r="O391" i="15" s="1"/>
  <c r="O388" i="15"/>
  <c r="J388" i="15"/>
  <c r="P388" i="15"/>
  <c r="L755" i="15"/>
  <c r="P755" i="15"/>
  <c r="N755" i="15"/>
  <c r="M755" i="15"/>
  <c r="I755" i="15"/>
  <c r="P758" i="15"/>
  <c r="L758" i="15"/>
  <c r="I758" i="15"/>
  <c r="N758" i="15"/>
  <c r="M758" i="15"/>
  <c r="M711" i="15"/>
  <c r="O711" i="15" s="1"/>
  <c r="N711" i="15"/>
  <c r="L711" i="15"/>
  <c r="P711" i="15"/>
  <c r="I711" i="15"/>
  <c r="L717" i="15"/>
  <c r="I717" i="15"/>
  <c r="M717" i="15"/>
  <c r="P717" i="15"/>
  <c r="O562" i="15"/>
  <c r="J562" i="15"/>
  <c r="M564" i="15"/>
  <c r="O564" i="15" s="1"/>
  <c r="P564" i="15"/>
  <c r="I564" i="15"/>
  <c r="J564" i="15" s="1"/>
  <c r="N564" i="15"/>
  <c r="L564" i="15"/>
  <c r="D478" i="15"/>
  <c r="P486" i="15"/>
  <c r="L486" i="15"/>
  <c r="N486" i="15"/>
  <c r="I486" i="15"/>
  <c r="J486" i="15" s="1"/>
  <c r="M486" i="15"/>
  <c r="O486" i="15" s="1"/>
  <c r="N575" i="15"/>
  <c r="I575" i="15"/>
  <c r="J575" i="15" s="1"/>
  <c r="M575" i="15"/>
  <c r="O575" i="15" s="1"/>
  <c r="P575" i="15"/>
  <c r="L575" i="15"/>
  <c r="M454" i="15"/>
  <c r="L454" i="15"/>
  <c r="I454" i="15"/>
  <c r="N454" i="15"/>
  <c r="P454" i="15"/>
  <c r="G366" i="15"/>
  <c r="H365" i="15"/>
  <c r="F365" i="15"/>
  <c r="H366" i="15"/>
  <c r="G365" i="15"/>
  <c r="N293" i="15"/>
  <c r="I293" i="15"/>
  <c r="P293" i="15"/>
  <c r="L293" i="15"/>
  <c r="M293" i="15"/>
  <c r="O293" i="15" s="1"/>
  <c r="O285" i="15"/>
  <c r="F279" i="15"/>
  <c r="E280" i="15"/>
  <c r="E279" i="15"/>
  <c r="G178" i="15"/>
  <c r="H177" i="15"/>
  <c r="G174" i="15"/>
  <c r="H173" i="15"/>
  <c r="F171" i="15"/>
  <c r="H179" i="15"/>
  <c r="H176" i="15"/>
  <c r="G175" i="15"/>
  <c r="G172" i="15"/>
  <c r="H180" i="15"/>
  <c r="G179" i="15"/>
  <c r="G176" i="15"/>
  <c r="G173" i="15"/>
  <c r="G180" i="15"/>
  <c r="G177" i="15"/>
  <c r="H174" i="15"/>
  <c r="H171" i="15"/>
  <c r="H178" i="15"/>
  <c r="H175" i="15"/>
  <c r="H172" i="15"/>
  <c r="G171" i="15"/>
  <c r="H165" i="15"/>
  <c r="G162" i="15"/>
  <c r="H161" i="15"/>
  <c r="G158" i="15"/>
  <c r="H157" i="15"/>
  <c r="G164" i="15"/>
  <c r="G161" i="15"/>
  <c r="H158" i="15"/>
  <c r="G165" i="15"/>
  <c r="H162" i="15"/>
  <c r="H159" i="15"/>
  <c r="H156" i="15"/>
  <c r="H163" i="15"/>
  <c r="H160" i="15"/>
  <c r="G159" i="15"/>
  <c r="G156" i="15"/>
  <c r="H164" i="15"/>
  <c r="G163" i="15"/>
  <c r="G160" i="15"/>
  <c r="G157" i="15"/>
  <c r="F156" i="15"/>
  <c r="H42" i="15"/>
  <c r="G39" i="15"/>
  <c r="H38" i="15"/>
  <c r="G35" i="15"/>
  <c r="H34" i="15"/>
  <c r="G42" i="15"/>
  <c r="H41" i="15"/>
  <c r="G38" i="15"/>
  <c r="H37" i="15"/>
  <c r="G34" i="15"/>
  <c r="H33" i="15"/>
  <c r="G41" i="15"/>
  <c r="H40" i="15"/>
  <c r="G37" i="15"/>
  <c r="H36" i="15"/>
  <c r="G33" i="15"/>
  <c r="G40" i="15"/>
  <c r="F33" i="15"/>
  <c r="G36" i="15"/>
  <c r="H39" i="15"/>
  <c r="H35" i="15"/>
  <c r="E187" i="15"/>
  <c r="E141" i="15"/>
  <c r="F187" i="15"/>
  <c r="E142" i="15"/>
  <c r="F141" i="15"/>
  <c r="F601" i="15"/>
  <c r="E602" i="15"/>
  <c r="H643" i="15" s="1"/>
  <c r="E601" i="15"/>
  <c r="E785" i="15"/>
  <c r="F785" i="15"/>
  <c r="E786" i="15"/>
  <c r="J802" i="15" s="1"/>
  <c r="E1016" i="15"/>
  <c r="F1015" i="15"/>
  <c r="E1015" i="15"/>
  <c r="N167" i="15"/>
  <c r="M167" i="15"/>
  <c r="L167" i="15"/>
  <c r="P167" i="15"/>
  <c r="I167" i="15"/>
  <c r="M16" i="15"/>
  <c r="P16" i="15"/>
  <c r="L16" i="15"/>
  <c r="N16" i="15"/>
  <c r="I16" i="15"/>
  <c r="M10" i="15"/>
  <c r="O10" i="15" s="1"/>
  <c r="P10" i="15"/>
  <c r="L10" i="15"/>
  <c r="N10" i="15"/>
  <c r="I10" i="15"/>
  <c r="J10" i="15" s="1"/>
  <c r="M374" i="15"/>
  <c r="P374" i="15"/>
  <c r="L374" i="15"/>
  <c r="N374" i="15"/>
  <c r="I374" i="15"/>
  <c r="O384" i="15"/>
  <c r="J384" i="15"/>
  <c r="P383" i="15"/>
  <c r="L383" i="15"/>
  <c r="N383" i="15"/>
  <c r="I383" i="15"/>
  <c r="M383" i="15"/>
  <c r="M247" i="15"/>
  <c r="P247" i="15"/>
  <c r="I247" i="15"/>
  <c r="L247" i="15"/>
  <c r="M470" i="15"/>
  <c r="L470" i="15"/>
  <c r="I470" i="15"/>
  <c r="P470" i="15"/>
  <c r="N470" i="15"/>
  <c r="D466" i="15"/>
  <c r="M489" i="15"/>
  <c r="I489" i="15"/>
  <c r="L489" i="15"/>
  <c r="P489" i="15"/>
  <c r="N489" i="15"/>
  <c r="D488" i="15"/>
  <c r="N400" i="15"/>
  <c r="I400" i="15"/>
  <c r="P400" i="15"/>
  <c r="L400" i="15"/>
  <c r="M400" i="15"/>
  <c r="G352" i="15"/>
  <c r="G350" i="15"/>
  <c r="G354" i="15"/>
  <c r="H353" i="15"/>
  <c r="G351" i="15"/>
  <c r="H351" i="15"/>
  <c r="H350" i="15"/>
  <c r="H352" i="15"/>
  <c r="F350" i="15"/>
  <c r="H354" i="15"/>
  <c r="G353" i="15"/>
  <c r="D304" i="15"/>
  <c r="N496" i="15"/>
  <c r="I496" i="15"/>
  <c r="L496" i="15"/>
  <c r="P496" i="15"/>
  <c r="M496" i="15"/>
  <c r="N500" i="15"/>
  <c r="I500" i="15"/>
  <c r="M500" i="15"/>
  <c r="P500" i="15"/>
  <c r="L500" i="15"/>
  <c r="P498" i="15"/>
  <c r="L498" i="15"/>
  <c r="I498" i="15"/>
  <c r="M498" i="15"/>
  <c r="N498" i="15"/>
  <c r="M422" i="15"/>
  <c r="I422" i="15"/>
  <c r="P422" i="15"/>
  <c r="N422" i="15"/>
  <c r="L422" i="15"/>
  <c r="D420" i="15"/>
  <c r="P431" i="15"/>
  <c r="L431" i="15"/>
  <c r="N431" i="15"/>
  <c r="I431" i="15"/>
  <c r="M431" i="15"/>
  <c r="M317" i="15"/>
  <c r="I317" i="15"/>
  <c r="P317" i="15"/>
  <c r="N317" i="15"/>
  <c r="L317" i="15"/>
  <c r="N264" i="15"/>
  <c r="L264" i="15"/>
  <c r="P264" i="15"/>
  <c r="I264" i="15"/>
  <c r="M264" i="15"/>
  <c r="P267" i="15"/>
  <c r="L267" i="15"/>
  <c r="N267" i="15"/>
  <c r="M267" i="15"/>
  <c r="O267" i="15" s="1"/>
  <c r="I267" i="15"/>
  <c r="N314" i="15"/>
  <c r="I314" i="15"/>
  <c r="P314" i="15"/>
  <c r="L314" i="15"/>
  <c r="M314" i="15"/>
  <c r="M304" i="15"/>
  <c r="O304" i="15" s="1"/>
  <c r="L304" i="15"/>
  <c r="N304" i="15"/>
  <c r="I304" i="15"/>
  <c r="J304" i="15" s="1"/>
  <c r="P304" i="15"/>
  <c r="E969" i="15"/>
  <c r="E970" i="15"/>
  <c r="F969" i="15"/>
  <c r="N29" i="15"/>
  <c r="I29" i="15"/>
  <c r="M29" i="15"/>
  <c r="P29" i="15"/>
  <c r="L29" i="15"/>
  <c r="N20" i="15"/>
  <c r="I20" i="15"/>
  <c r="M20" i="15"/>
  <c r="P20" i="15"/>
  <c r="L20" i="15"/>
  <c r="P562" i="15"/>
  <c r="M469" i="15"/>
  <c r="N469" i="15"/>
  <c r="L469" i="15"/>
  <c r="P469" i="15"/>
  <c r="I469" i="15"/>
  <c r="P169" i="15"/>
  <c r="L169" i="15"/>
  <c r="I169" i="15"/>
  <c r="N169" i="15"/>
  <c r="M169" i="15"/>
  <c r="H523" i="15"/>
  <c r="G520" i="15"/>
  <c r="H519" i="15"/>
  <c r="G517" i="15"/>
  <c r="G515" i="15"/>
  <c r="G514" i="15"/>
  <c r="G513" i="15"/>
  <c r="G512" i="15"/>
  <c r="H521" i="15"/>
  <c r="H518" i="15"/>
  <c r="H517" i="15"/>
  <c r="G516" i="15"/>
  <c r="H514" i="15"/>
  <c r="G522" i="15"/>
  <c r="G519" i="15"/>
  <c r="H512" i="15"/>
  <c r="H520" i="15"/>
  <c r="F512" i="15"/>
  <c r="H522" i="15"/>
  <c r="G521" i="15"/>
  <c r="G523" i="15"/>
  <c r="H516" i="15"/>
  <c r="G518" i="15"/>
  <c r="H515" i="15"/>
  <c r="H513" i="15"/>
  <c r="P236" i="15"/>
  <c r="L236" i="15"/>
  <c r="I236" i="15"/>
  <c r="N236" i="15"/>
  <c r="M236" i="15"/>
  <c r="P241" i="15"/>
  <c r="L241" i="15"/>
  <c r="M241" i="15"/>
  <c r="I241" i="15"/>
  <c r="N241" i="15"/>
  <c r="G613" i="15"/>
  <c r="H612" i="15"/>
  <c r="H609" i="15"/>
  <c r="H607" i="15"/>
  <c r="H606" i="15"/>
  <c r="H605" i="15"/>
  <c r="H604" i="15"/>
  <c r="H613" i="15"/>
  <c r="H610" i="15"/>
  <c r="G609" i="15"/>
  <c r="G608" i="15"/>
  <c r="G606" i="15"/>
  <c r="H615" i="15"/>
  <c r="G614" i="15"/>
  <c r="G611" i="15"/>
  <c r="G604" i="15"/>
  <c r="H614" i="15"/>
  <c r="G615" i="15"/>
  <c r="H608" i="15"/>
  <c r="G607" i="15"/>
  <c r="G610" i="15"/>
  <c r="G612" i="15"/>
  <c r="F604" i="15"/>
  <c r="H611" i="15"/>
  <c r="G605" i="15"/>
  <c r="G630" i="15"/>
  <c r="H629" i="15"/>
  <c r="G627" i="15"/>
  <c r="H628" i="15"/>
  <c r="H627" i="15"/>
  <c r="G626" i="15"/>
  <c r="H630" i="15"/>
  <c r="G628" i="15"/>
  <c r="F626" i="15"/>
  <c r="G629" i="15"/>
  <c r="H626" i="15"/>
  <c r="D447" i="15"/>
  <c r="N451" i="15"/>
  <c r="I451" i="15"/>
  <c r="P451" i="15"/>
  <c r="L451" i="15"/>
  <c r="M451" i="15"/>
  <c r="P449" i="15"/>
  <c r="L449" i="15"/>
  <c r="N449" i="15"/>
  <c r="I449" i="15"/>
  <c r="M449" i="15"/>
  <c r="O449" i="15" s="1"/>
  <c r="N148" i="15"/>
  <c r="I148" i="15"/>
  <c r="L148" i="15"/>
  <c r="P148" i="15"/>
  <c r="M148" i="15"/>
  <c r="H124" i="15"/>
  <c r="H121" i="15"/>
  <c r="F120" i="15"/>
  <c r="H122" i="15"/>
  <c r="G121" i="15"/>
  <c r="G120" i="15"/>
  <c r="H123" i="15"/>
  <c r="G122" i="15"/>
  <c r="G123" i="15"/>
  <c r="H120" i="15"/>
  <c r="G124" i="15"/>
  <c r="D190" i="15"/>
  <c r="N194" i="15"/>
  <c r="I194" i="15"/>
  <c r="L194" i="15"/>
  <c r="M194" i="15"/>
  <c r="P194" i="15"/>
  <c r="M201" i="15"/>
  <c r="O201" i="15" s="1"/>
  <c r="N201" i="15"/>
  <c r="L201" i="15"/>
  <c r="I201" i="15"/>
  <c r="P193" i="15"/>
  <c r="L193" i="15"/>
  <c r="N193" i="15"/>
  <c r="M193" i="15"/>
  <c r="I193" i="15"/>
  <c r="J201" i="15"/>
  <c r="N154" i="15"/>
  <c r="I154" i="15"/>
  <c r="J154" i="15" s="1"/>
  <c r="M154" i="15"/>
  <c r="O154" i="15" s="1"/>
  <c r="L154" i="15"/>
  <c r="P154" i="15"/>
  <c r="P147" i="15"/>
  <c r="L147" i="15"/>
  <c r="I147" i="15"/>
  <c r="N147" i="15"/>
  <c r="M147" i="15"/>
  <c r="D43" i="15"/>
  <c r="N116" i="15"/>
  <c r="I116" i="15"/>
  <c r="M116" i="15"/>
  <c r="O116" i="15" s="1"/>
  <c r="L116" i="15"/>
  <c r="P116" i="15"/>
  <c r="J116" i="15"/>
  <c r="P114" i="15"/>
  <c r="L114" i="15"/>
  <c r="I114" i="15"/>
  <c r="J114" i="15" s="1"/>
  <c r="N114" i="15"/>
  <c r="M114" i="15"/>
  <c r="O114" i="15" s="1"/>
  <c r="N56" i="15"/>
  <c r="I56" i="15"/>
  <c r="M56" i="15"/>
  <c r="O56" i="15" s="1"/>
  <c r="P56" i="15"/>
  <c r="L56" i="15"/>
  <c r="J56" i="15"/>
  <c r="M53" i="15"/>
  <c r="P53" i="15"/>
  <c r="L53" i="15"/>
  <c r="N53" i="15"/>
  <c r="I53" i="15"/>
  <c r="J53" i="15"/>
  <c r="O53" i="15"/>
  <c r="L1194" i="15"/>
  <c r="P1194" i="15"/>
  <c r="I1194" i="15"/>
  <c r="N1194" i="15"/>
  <c r="M1194" i="15"/>
  <c r="P1185" i="15"/>
  <c r="I1185" i="15"/>
  <c r="J1185" i="15" s="1"/>
  <c r="N1185" i="15"/>
  <c r="M1185" i="15"/>
  <c r="O1185" i="15" s="1"/>
  <c r="L1185" i="15"/>
  <c r="D1183" i="15"/>
  <c r="O1191" i="15"/>
  <c r="J1191" i="15"/>
  <c r="P1148" i="15"/>
  <c r="L1148" i="15"/>
  <c r="N1148" i="15"/>
  <c r="M1148" i="15"/>
  <c r="O1148" i="15" s="1"/>
  <c r="I1148" i="15"/>
  <c r="P1123" i="15"/>
  <c r="I1123" i="15"/>
  <c r="J1123" i="15" s="1"/>
  <c r="N1123" i="15"/>
  <c r="M1123" i="15"/>
  <c r="O1123" i="15" s="1"/>
  <c r="L1123" i="15"/>
  <c r="P1129" i="15"/>
  <c r="P1118" i="15"/>
  <c r="I1118" i="15"/>
  <c r="J1118" i="15" s="1"/>
  <c r="N1118" i="15"/>
  <c r="M1118" i="15"/>
  <c r="O1118" i="15" s="1"/>
  <c r="L1118" i="15"/>
  <c r="O1138" i="15"/>
  <c r="J1138" i="15"/>
  <c r="M1141" i="15"/>
  <c r="O1141" i="15" s="1"/>
  <c r="P1141" i="15"/>
  <c r="L1141" i="15"/>
  <c r="N1141" i="15"/>
  <c r="I1141" i="15"/>
  <c r="J1141" i="15" s="1"/>
  <c r="P1142" i="15"/>
  <c r="L1142" i="15"/>
  <c r="N1142" i="15"/>
  <c r="M1142" i="15"/>
  <c r="O1142" i="15" s="1"/>
  <c r="I1142" i="15"/>
  <c r="J1142" i="15" s="1"/>
  <c r="G1074" i="15"/>
  <c r="H1073" i="15"/>
  <c r="G1070" i="15"/>
  <c r="G1068" i="15"/>
  <c r="H1074" i="15"/>
  <c r="H1071" i="15"/>
  <c r="G1065" i="15"/>
  <c r="H1064" i="15"/>
  <c r="G1075" i="15"/>
  <c r="G1071" i="15"/>
  <c r="H1068" i="15"/>
  <c r="H1066" i="15"/>
  <c r="H1070" i="15"/>
  <c r="H1067" i="15"/>
  <c r="G1066" i="15"/>
  <c r="H1072" i="15"/>
  <c r="H1069" i="15"/>
  <c r="G1064" i="15"/>
  <c r="H1075" i="15"/>
  <c r="G1072" i="15"/>
  <c r="G1069" i="15"/>
  <c r="H1065" i="15"/>
  <c r="F1064" i="15"/>
  <c r="G1073" i="15"/>
  <c r="G1067" i="15"/>
  <c r="O1099" i="15"/>
  <c r="O1084" i="15"/>
  <c r="M1028" i="15"/>
  <c r="O1028" i="15" s="1"/>
  <c r="N1028" i="15"/>
  <c r="L1028" i="15"/>
  <c r="P1028" i="15"/>
  <c r="I1028" i="15"/>
  <c r="J1028" i="15" s="1"/>
  <c r="N1178" i="15"/>
  <c r="L1178" i="15"/>
  <c r="I1178" i="15"/>
  <c r="P1178" i="15"/>
  <c r="M1178" i="15"/>
  <c r="M1179" i="15"/>
  <c r="I1179" i="15"/>
  <c r="P1179" i="15"/>
  <c r="N1179" i="15"/>
  <c r="L1179" i="15"/>
  <c r="O1179" i="15"/>
  <c r="J1179" i="15"/>
  <c r="M1098" i="15"/>
  <c r="O1098" i="15" s="1"/>
  <c r="P1098" i="15"/>
  <c r="I1098" i="15"/>
  <c r="N1098" i="15"/>
  <c r="L1098" i="15"/>
  <c r="O1083" i="15"/>
  <c r="N1097" i="15"/>
  <c r="I1097" i="15"/>
  <c r="L1097" i="15"/>
  <c r="P1097" i="15"/>
  <c r="M1097" i="15"/>
  <c r="O1097" i="15" s="1"/>
  <c r="M1082" i="15"/>
  <c r="N1082" i="15"/>
  <c r="L1082" i="15"/>
  <c r="P1082" i="15"/>
  <c r="I1082" i="15"/>
  <c r="P1079" i="15"/>
  <c r="L1079" i="15"/>
  <c r="N1079" i="15"/>
  <c r="I1079" i="15"/>
  <c r="M1079" i="15"/>
  <c r="O1079" i="15" s="1"/>
  <c r="M1010" i="15"/>
  <c r="N1010" i="15"/>
  <c r="I1010" i="15"/>
  <c r="L1010" i="15"/>
  <c r="L1052" i="15"/>
  <c r="P1052" i="15"/>
  <c r="I1052" i="15"/>
  <c r="N1052" i="15"/>
  <c r="M1052" i="15"/>
  <c r="N1053" i="15"/>
  <c r="I1053" i="15"/>
  <c r="M1053" i="15"/>
  <c r="O1053" i="15" s="1"/>
  <c r="L1053" i="15"/>
  <c r="P1053" i="15"/>
  <c r="O1050" i="15"/>
  <c r="J1050" i="15"/>
  <c r="P1048" i="15"/>
  <c r="I1048" i="15"/>
  <c r="N1048" i="15"/>
  <c r="M1048" i="15"/>
  <c r="O1048" i="15" s="1"/>
  <c r="L1048" i="15"/>
  <c r="D1030" i="15"/>
  <c r="P1030" i="15"/>
  <c r="L1030" i="15"/>
  <c r="N1030" i="15"/>
  <c r="M1030" i="15"/>
  <c r="O1030" i="15" s="1"/>
  <c r="I1030" i="15"/>
  <c r="J1030" i="15" s="1"/>
  <c r="P1038" i="15"/>
  <c r="L1038" i="15"/>
  <c r="I1038" i="15"/>
  <c r="N1038" i="15"/>
  <c r="M1038" i="15"/>
  <c r="P1005" i="15"/>
  <c r="L1005" i="15"/>
  <c r="I1005" i="15"/>
  <c r="N1005" i="15"/>
  <c r="M1005" i="15"/>
  <c r="O1005" i="15" s="1"/>
  <c r="M1044" i="15"/>
  <c r="P1044" i="15"/>
  <c r="I1044" i="15"/>
  <c r="N1044" i="15"/>
  <c r="L1044" i="15"/>
  <c r="N996" i="15"/>
  <c r="P996" i="15"/>
  <c r="M996" i="15"/>
  <c r="O996" i="15" s="1"/>
  <c r="L996" i="15"/>
  <c r="I996" i="15"/>
  <c r="O912" i="15"/>
  <c r="M915" i="15"/>
  <c r="O915" i="15" s="1"/>
  <c r="I915" i="15"/>
  <c r="P915" i="15"/>
  <c r="N915" i="15"/>
  <c r="L915" i="15"/>
  <c r="P910" i="15"/>
  <c r="L910" i="15"/>
  <c r="I910" i="15"/>
  <c r="M910" i="15"/>
  <c r="O910" i="15" s="1"/>
  <c r="N910" i="15"/>
  <c r="O981" i="15"/>
  <c r="P972" i="15"/>
  <c r="I972" i="15"/>
  <c r="N972" i="15"/>
  <c r="M972" i="15"/>
  <c r="L972" i="15"/>
  <c r="O973" i="15"/>
  <c r="J973" i="15"/>
  <c r="N981" i="15"/>
  <c r="I981" i="15"/>
  <c r="J981" i="15" s="1"/>
  <c r="M981" i="15"/>
  <c r="P981" i="15"/>
  <c r="L981" i="15"/>
  <c r="P979" i="15"/>
  <c r="L979" i="15"/>
  <c r="I979" i="15"/>
  <c r="N979" i="15"/>
  <c r="M979" i="15"/>
  <c r="O903" i="15"/>
  <c r="M904" i="15"/>
  <c r="N904" i="15"/>
  <c r="L904" i="15"/>
  <c r="I904" i="15"/>
  <c r="P904" i="15"/>
  <c r="G870" i="15"/>
  <c r="H869" i="15"/>
  <c r="G866" i="15"/>
  <c r="H865" i="15"/>
  <c r="G862" i="15"/>
  <c r="H861" i="15"/>
  <c r="H870" i="15"/>
  <c r="H867" i="15"/>
  <c r="H864" i="15"/>
  <c r="G863" i="15"/>
  <c r="G867" i="15"/>
  <c r="H863" i="15"/>
  <c r="H866" i="15"/>
  <c r="H862" i="15"/>
  <c r="G868" i="15"/>
  <c r="G864" i="15"/>
  <c r="F861" i="15"/>
  <c r="G869" i="15"/>
  <c r="H868" i="15"/>
  <c r="G865" i="15"/>
  <c r="G861" i="15"/>
  <c r="P871" i="15"/>
  <c r="L871" i="15"/>
  <c r="M871" i="15"/>
  <c r="O871" i="15" s="1"/>
  <c r="I871" i="15"/>
  <c r="N871" i="15"/>
  <c r="D800" i="15"/>
  <c r="J800" i="15"/>
  <c r="O800" i="15"/>
  <c r="O733" i="15"/>
  <c r="N724" i="15"/>
  <c r="I724" i="15"/>
  <c r="M724" i="15"/>
  <c r="O724" i="15" s="1"/>
  <c r="P724" i="15"/>
  <c r="L724" i="15"/>
  <c r="P973" i="15"/>
  <c r="P946" i="15"/>
  <c r="I946" i="15"/>
  <c r="L946" i="15"/>
  <c r="N946" i="15"/>
  <c r="M946" i="15"/>
  <c r="O946" i="15" s="1"/>
  <c r="M944" i="15"/>
  <c r="L944" i="15"/>
  <c r="P944" i="15"/>
  <c r="N944" i="15"/>
  <c r="I944" i="15"/>
  <c r="P941" i="15"/>
  <c r="L941" i="15"/>
  <c r="M941" i="15"/>
  <c r="O941" i="15" s="1"/>
  <c r="N941" i="15"/>
  <c r="I941" i="15"/>
  <c r="D907" i="15"/>
  <c r="J810" i="15"/>
  <c r="D810" i="15"/>
  <c r="O810" i="15"/>
  <c r="P812" i="15"/>
  <c r="L812" i="15"/>
  <c r="I812" i="15"/>
  <c r="N812" i="15"/>
  <c r="M812" i="15"/>
  <c r="O812" i="15" s="1"/>
  <c r="P721" i="15"/>
  <c r="L721" i="15"/>
  <c r="M721" i="15"/>
  <c r="O721" i="15" s="1"/>
  <c r="N721" i="15"/>
  <c r="I721" i="15"/>
  <c r="M706" i="15"/>
  <c r="N706" i="15"/>
  <c r="P706" i="15"/>
  <c r="L706" i="15"/>
  <c r="I706" i="15"/>
  <c r="P703" i="15"/>
  <c r="L703" i="15"/>
  <c r="N703" i="15"/>
  <c r="I703" i="15"/>
  <c r="M703" i="15"/>
  <c r="O703" i="15" s="1"/>
  <c r="P403" i="15"/>
  <c r="L403" i="15"/>
  <c r="N403" i="15"/>
  <c r="I403" i="15"/>
  <c r="J403" i="15" s="1"/>
  <c r="M403" i="15"/>
  <c r="O403" i="15" s="1"/>
  <c r="P296" i="15"/>
  <c r="L296" i="15"/>
  <c r="N296" i="15"/>
  <c r="I296" i="15"/>
  <c r="M296" i="15"/>
  <c r="O296" i="15" s="1"/>
  <c r="N889" i="15"/>
  <c r="I889" i="15"/>
  <c r="P889" i="15"/>
  <c r="L889" i="15"/>
  <c r="M889" i="15"/>
  <c r="L796" i="15"/>
  <c r="I796" i="15"/>
  <c r="P796" i="15"/>
  <c r="N796" i="15"/>
  <c r="M796" i="15"/>
  <c r="O796" i="15" s="1"/>
  <c r="O789" i="15"/>
  <c r="J789" i="15"/>
  <c r="N797" i="15"/>
  <c r="I797" i="15"/>
  <c r="M797" i="15"/>
  <c r="O797" i="15" s="1"/>
  <c r="P797" i="15"/>
  <c r="L797" i="15"/>
  <c r="P795" i="15"/>
  <c r="L795" i="15"/>
  <c r="I795" i="15"/>
  <c r="M795" i="15"/>
  <c r="N795" i="15"/>
  <c r="M702" i="15"/>
  <c r="O702" i="15" s="1"/>
  <c r="L702" i="15"/>
  <c r="I702" i="15"/>
  <c r="P702" i="15"/>
  <c r="N702" i="15"/>
  <c r="G440" i="15"/>
  <c r="H439" i="15"/>
  <c r="G436" i="15"/>
  <c r="H435" i="15"/>
  <c r="G432" i="15"/>
  <c r="G438" i="15"/>
  <c r="H437" i="15"/>
  <c r="G434" i="15"/>
  <c r="H433" i="15"/>
  <c r="G439" i="15"/>
  <c r="H438" i="15"/>
  <c r="F432" i="15"/>
  <c r="G437" i="15"/>
  <c r="H436" i="15"/>
  <c r="H440" i="15"/>
  <c r="G433" i="15"/>
  <c r="G435" i="15"/>
  <c r="H434" i="15"/>
  <c r="H441" i="15"/>
  <c r="H432" i="15"/>
  <c r="N405" i="15"/>
  <c r="I405" i="15"/>
  <c r="P405" i="15"/>
  <c r="L405" i="15"/>
  <c r="M405" i="15"/>
  <c r="O405" i="15" s="1"/>
  <c r="N302" i="15"/>
  <c r="I302" i="15"/>
  <c r="P302" i="15"/>
  <c r="L302" i="15"/>
  <c r="M302" i="15"/>
  <c r="O302" i="15" s="1"/>
  <c r="N294" i="15"/>
  <c r="I294" i="15"/>
  <c r="P294" i="15"/>
  <c r="L294" i="15"/>
  <c r="M294" i="15"/>
  <c r="O294" i="15" s="1"/>
  <c r="D953" i="15"/>
  <c r="P953" i="15"/>
  <c r="L953" i="15"/>
  <c r="N953" i="15"/>
  <c r="M953" i="15"/>
  <c r="O953" i="15" s="1"/>
  <c r="I953" i="15"/>
  <c r="P961" i="15"/>
  <c r="L961" i="15"/>
  <c r="I961" i="15"/>
  <c r="N961" i="15"/>
  <c r="M961" i="15"/>
  <c r="P882" i="15"/>
  <c r="I882" i="15"/>
  <c r="N882" i="15"/>
  <c r="M882" i="15"/>
  <c r="O882" i="15" s="1"/>
  <c r="L882" i="15"/>
  <c r="O889" i="15"/>
  <c r="M884" i="15"/>
  <c r="O884" i="15" s="1"/>
  <c r="I884" i="15"/>
  <c r="P884" i="15"/>
  <c r="L884" i="15"/>
  <c r="N884" i="15"/>
  <c r="O886" i="15"/>
  <c r="P800" i="15"/>
  <c r="O767" i="15"/>
  <c r="F687" i="15"/>
  <c r="G688" i="15"/>
  <c r="H687" i="15"/>
  <c r="G687" i="15"/>
  <c r="H688" i="15"/>
  <c r="G676" i="15"/>
  <c r="H675" i="15"/>
  <c r="G673" i="15"/>
  <c r="H676" i="15"/>
  <c r="H672" i="15"/>
  <c r="G674" i="15"/>
  <c r="F672" i="15"/>
  <c r="G675" i="15"/>
  <c r="G672" i="15"/>
  <c r="H674" i="15"/>
  <c r="H673" i="15"/>
  <c r="O595" i="15"/>
  <c r="J595" i="15"/>
  <c r="D595" i="15"/>
  <c r="P478" i="15"/>
  <c r="L478" i="15"/>
  <c r="N478" i="15"/>
  <c r="I478" i="15"/>
  <c r="J478" i="15" s="1"/>
  <c r="M478" i="15"/>
  <c r="O478" i="15" s="1"/>
  <c r="P408" i="15"/>
  <c r="O386" i="15"/>
  <c r="J386" i="15"/>
  <c r="D386" i="15"/>
  <c r="O394" i="15"/>
  <c r="J394" i="15"/>
  <c r="P394" i="15"/>
  <c r="P389" i="15"/>
  <c r="L389" i="15"/>
  <c r="N389" i="15"/>
  <c r="I389" i="15"/>
  <c r="J389" i="15" s="1"/>
  <c r="M389" i="15"/>
  <c r="O389" i="15" s="1"/>
  <c r="M757" i="15"/>
  <c r="I757" i="15"/>
  <c r="L757" i="15"/>
  <c r="P757" i="15"/>
  <c r="N757" i="15"/>
  <c r="O758" i="15"/>
  <c r="P763" i="15"/>
  <c r="M763" i="15"/>
  <c r="O763" i="15" s="1"/>
  <c r="L763" i="15"/>
  <c r="I763" i="15"/>
  <c r="N710" i="15"/>
  <c r="I710" i="15"/>
  <c r="L710" i="15"/>
  <c r="P710" i="15"/>
  <c r="M710" i="15"/>
  <c r="O710" i="15" s="1"/>
  <c r="L712" i="15"/>
  <c r="P712" i="15"/>
  <c r="I712" i="15"/>
  <c r="M712" i="15"/>
  <c r="O712" i="15" s="1"/>
  <c r="M566" i="15"/>
  <c r="O566" i="15" s="1"/>
  <c r="P566" i="15"/>
  <c r="N566" i="15"/>
  <c r="I566" i="15"/>
  <c r="J566" i="15" s="1"/>
  <c r="L566" i="15"/>
  <c r="O560" i="15"/>
  <c r="J560" i="15"/>
  <c r="P567" i="15"/>
  <c r="L567" i="15"/>
  <c r="M567" i="15"/>
  <c r="O567" i="15" s="1"/>
  <c r="I567" i="15"/>
  <c r="J567" i="15" s="1"/>
  <c r="N567" i="15"/>
  <c r="M481" i="15"/>
  <c r="O481" i="15" s="1"/>
  <c r="P481" i="15"/>
  <c r="N481" i="15"/>
  <c r="L481" i="15"/>
  <c r="I481" i="15"/>
  <c r="M479" i="15"/>
  <c r="O479" i="15" s="1"/>
  <c r="P479" i="15"/>
  <c r="I479" i="15"/>
  <c r="J479" i="15" s="1"/>
  <c r="N479" i="15"/>
  <c r="L479" i="15"/>
  <c r="J481" i="15"/>
  <c r="P406" i="15"/>
  <c r="M578" i="15"/>
  <c r="O578" i="15" s="1"/>
  <c r="P578" i="15"/>
  <c r="I578" i="15"/>
  <c r="J578" i="15" s="1"/>
  <c r="N578" i="15"/>
  <c r="L578" i="15"/>
  <c r="P573" i="15"/>
  <c r="L573" i="15"/>
  <c r="I573" i="15"/>
  <c r="J573" i="15" s="1"/>
  <c r="M573" i="15"/>
  <c r="O573" i="15" s="1"/>
  <c r="N573" i="15"/>
  <c r="J500" i="15"/>
  <c r="O500" i="15"/>
  <c r="M411" i="15"/>
  <c r="O411" i="15" s="1"/>
  <c r="I411" i="15"/>
  <c r="J411" i="15" s="1"/>
  <c r="N411" i="15"/>
  <c r="L411" i="15"/>
  <c r="M378" i="15"/>
  <c r="I378" i="15"/>
  <c r="N378" i="15"/>
  <c r="L378" i="15"/>
  <c r="P378" i="15"/>
  <c r="M311" i="15"/>
  <c r="O311" i="15" s="1"/>
  <c r="P311" i="15"/>
  <c r="I311" i="15"/>
  <c r="J311" i="15" s="1"/>
  <c r="N311" i="15"/>
  <c r="L311" i="15"/>
  <c r="M292" i="15"/>
  <c r="P292" i="15"/>
  <c r="N292" i="15"/>
  <c r="L292" i="15"/>
  <c r="I292" i="15"/>
  <c r="O288" i="15"/>
  <c r="J288" i="15"/>
  <c r="D282" i="15"/>
  <c r="O282" i="15"/>
  <c r="J282" i="15"/>
  <c r="O287" i="15"/>
  <c r="J287" i="15"/>
  <c r="M270" i="15"/>
  <c r="N270" i="15"/>
  <c r="L270" i="15"/>
  <c r="P270" i="15"/>
  <c r="I270" i="15"/>
  <c r="H257" i="15"/>
  <c r="G254" i="15"/>
  <c r="H253" i="15"/>
  <c r="G250" i="15"/>
  <c r="H249" i="15"/>
  <c r="G256" i="15"/>
  <c r="G253" i="15"/>
  <c r="H250" i="15"/>
  <c r="H254" i="15"/>
  <c r="H255" i="15"/>
  <c r="H252" i="15"/>
  <c r="G251" i="15"/>
  <c r="G248" i="15"/>
  <c r="G257" i="15"/>
  <c r="H251" i="15"/>
  <c r="H248" i="15"/>
  <c r="H256" i="15"/>
  <c r="G255" i="15"/>
  <c r="G252" i="15"/>
  <c r="G249" i="15"/>
  <c r="F248" i="15"/>
  <c r="M170" i="15"/>
  <c r="O170" i="15" s="1"/>
  <c r="L170" i="15"/>
  <c r="P170" i="15"/>
  <c r="I170" i="15"/>
  <c r="N170" i="15"/>
  <c r="H181" i="15"/>
  <c r="G181" i="15"/>
  <c r="H182" i="15"/>
  <c r="F181" i="15"/>
  <c r="G182" i="15"/>
  <c r="P28" i="15"/>
  <c r="L28" i="15"/>
  <c r="N28" i="15"/>
  <c r="I28" i="15"/>
  <c r="J28" i="15" s="1"/>
  <c r="V29" i="15" s="1"/>
  <c r="M28" i="15"/>
  <c r="O28" i="15" s="1"/>
  <c r="P18" i="15"/>
  <c r="L18" i="15"/>
  <c r="N18" i="15"/>
  <c r="I18" i="15"/>
  <c r="J18" i="15" s="1"/>
  <c r="M18" i="15"/>
  <c r="O18" i="15" s="1"/>
  <c r="P13" i="15"/>
  <c r="L13" i="15"/>
  <c r="N13" i="15"/>
  <c r="I13" i="15"/>
  <c r="M13" i="15"/>
  <c r="O13" i="15" s="1"/>
  <c r="P229" i="15"/>
  <c r="O229" i="15"/>
  <c r="E693" i="15"/>
  <c r="E694" i="15"/>
  <c r="F693" i="15"/>
  <c r="E878" i="15"/>
  <c r="J915" i="15" s="1"/>
  <c r="E877" i="15"/>
  <c r="F877" i="15"/>
  <c r="F1153" i="15"/>
  <c r="E1153" i="15"/>
  <c r="E1062" i="15"/>
  <c r="J1091" i="15" s="1"/>
  <c r="F1107" i="15"/>
  <c r="F1061" i="15"/>
  <c r="E1061" i="15"/>
  <c r="E1107" i="15"/>
  <c r="M243" i="15"/>
  <c r="I243" i="15"/>
  <c r="L243" i="15"/>
  <c r="N243" i="15"/>
  <c r="P243" i="15"/>
  <c r="O29" i="15"/>
  <c r="J29" i="15"/>
  <c r="M21" i="15"/>
  <c r="O21" i="15" s="1"/>
  <c r="P21" i="15"/>
  <c r="L21" i="15"/>
  <c r="N21" i="15"/>
  <c r="I21" i="15"/>
  <c r="J21" i="15" s="1"/>
  <c r="O400" i="15"/>
  <c r="J400" i="15"/>
  <c r="M376" i="15"/>
  <c r="O376" i="15" s="1"/>
  <c r="P376" i="15"/>
  <c r="I376" i="15"/>
  <c r="J376" i="15" s="1"/>
  <c r="N376" i="15"/>
  <c r="L376" i="15"/>
  <c r="O378" i="15"/>
  <c r="J378" i="15"/>
  <c r="I385" i="15"/>
  <c r="L385" i="15"/>
  <c r="M385" i="15"/>
  <c r="P385" i="15"/>
  <c r="G224" i="15"/>
  <c r="H223" i="15"/>
  <c r="G220" i="15"/>
  <c r="H219" i="15"/>
  <c r="F217" i="15"/>
  <c r="G226" i="15"/>
  <c r="G223" i="15"/>
  <c r="H220" i="15"/>
  <c r="H217" i="15"/>
  <c r="H225" i="15"/>
  <c r="H222" i="15"/>
  <c r="G221" i="15"/>
  <c r="G218" i="15"/>
  <c r="H224" i="15"/>
  <c r="H221" i="15"/>
  <c r="H218" i="15"/>
  <c r="G217" i="15"/>
  <c r="H226" i="15"/>
  <c r="G225" i="15"/>
  <c r="G222" i="15"/>
  <c r="G219" i="15"/>
  <c r="D6" i="15"/>
  <c r="M466" i="15"/>
  <c r="O466" i="15" s="1"/>
  <c r="I466" i="15"/>
  <c r="J466" i="15" s="1"/>
  <c r="P466" i="15"/>
  <c r="N466" i="15"/>
  <c r="L466" i="15"/>
  <c r="M472" i="15"/>
  <c r="O472" i="15" s="1"/>
  <c r="P472" i="15"/>
  <c r="N472" i="15"/>
  <c r="L472" i="15"/>
  <c r="I472" i="15"/>
  <c r="J472" i="15" s="1"/>
  <c r="N473" i="15"/>
  <c r="I473" i="15"/>
  <c r="P473" i="15"/>
  <c r="L473" i="15"/>
  <c r="M473" i="15"/>
  <c r="M492" i="15"/>
  <c r="O492" i="15" s="1"/>
  <c r="N492" i="15"/>
  <c r="P492" i="15"/>
  <c r="L492" i="15"/>
  <c r="I492" i="15"/>
  <c r="J492" i="15" s="1"/>
  <c r="O451" i="15"/>
  <c r="P396" i="15"/>
  <c r="L396" i="15"/>
  <c r="N396" i="15"/>
  <c r="I396" i="15"/>
  <c r="M396" i="15"/>
  <c r="G338" i="15"/>
  <c r="H337" i="15"/>
  <c r="G334" i="15"/>
  <c r="G332" i="15"/>
  <c r="H339" i="15"/>
  <c r="G336" i="15"/>
  <c r="H335" i="15"/>
  <c r="G333" i="15"/>
  <c r="G331" i="15"/>
  <c r="G330" i="15"/>
  <c r="G329" i="15"/>
  <c r="G328" i="15"/>
  <c r="H331" i="15"/>
  <c r="H329" i="15"/>
  <c r="G339" i="15"/>
  <c r="H332" i="15"/>
  <c r="F328" i="15"/>
  <c r="H336" i="15"/>
  <c r="G335" i="15"/>
  <c r="H334" i="15"/>
  <c r="H338" i="15"/>
  <c r="G337" i="15"/>
  <c r="H333" i="15"/>
  <c r="H330" i="15"/>
  <c r="H328" i="15"/>
  <c r="P719" i="15"/>
  <c r="P495" i="15"/>
  <c r="I495" i="15"/>
  <c r="M495" i="15"/>
  <c r="N495" i="15"/>
  <c r="L495" i="15"/>
  <c r="D493" i="15"/>
  <c r="M424" i="15"/>
  <c r="O424" i="15" s="1"/>
  <c r="L424" i="15"/>
  <c r="I424" i="15"/>
  <c r="N424" i="15"/>
  <c r="P424" i="15"/>
  <c r="M425" i="15"/>
  <c r="O425" i="15" s="1"/>
  <c r="I425" i="15"/>
  <c r="P425" i="15"/>
  <c r="N425" i="15"/>
  <c r="L425" i="15"/>
  <c r="O421" i="15"/>
  <c r="M380" i="15"/>
  <c r="N380" i="15"/>
  <c r="I380" i="15"/>
  <c r="P380" i="15"/>
  <c r="L380" i="15"/>
  <c r="O268" i="15"/>
  <c r="O270" i="15"/>
  <c r="M315" i="15"/>
  <c r="L315" i="15"/>
  <c r="I315" i="15"/>
  <c r="P315" i="15"/>
  <c r="N315" i="15"/>
  <c r="D309" i="15"/>
  <c r="O317" i="15"/>
  <c r="J317" i="15"/>
  <c r="P312" i="15"/>
  <c r="L312" i="15"/>
  <c r="N312" i="15"/>
  <c r="I312" i="15"/>
  <c r="M312" i="15"/>
  <c r="O312" i="15" s="1"/>
  <c r="P299" i="15"/>
  <c r="G90" i="15"/>
  <c r="H89" i="15"/>
  <c r="G89" i="15"/>
  <c r="H90" i="15"/>
  <c r="F89" i="15"/>
  <c r="H1149" i="15"/>
  <c r="J1126" i="15"/>
  <c r="P19" i="15"/>
  <c r="P571" i="15"/>
  <c r="J169" i="15"/>
  <c r="O169" i="15"/>
  <c r="G546" i="15"/>
  <c r="H545" i="15"/>
  <c r="G542" i="15"/>
  <c r="H541" i="15"/>
  <c r="F539" i="15"/>
  <c r="H546" i="15"/>
  <c r="H543" i="15"/>
  <c r="H540" i="15"/>
  <c r="G539" i="15"/>
  <c r="H548" i="15"/>
  <c r="G547" i="15"/>
  <c r="G544" i="15"/>
  <c r="G541" i="15"/>
  <c r="G545" i="15"/>
  <c r="H539" i="15"/>
  <c r="H547" i="15"/>
  <c r="G540" i="15"/>
  <c r="G548" i="15"/>
  <c r="G543" i="15"/>
  <c r="H542" i="15"/>
  <c r="H544" i="15"/>
  <c r="H533" i="15"/>
  <c r="G530" i="15"/>
  <c r="H529" i="15"/>
  <c r="G526" i="15"/>
  <c r="H525" i="15"/>
  <c r="H532" i="15"/>
  <c r="G531" i="15"/>
  <c r="G528" i="15"/>
  <c r="G525" i="15"/>
  <c r="F524" i="15"/>
  <c r="G533" i="15"/>
  <c r="H530" i="15"/>
  <c r="H527" i="15"/>
  <c r="H524" i="15"/>
  <c r="H528" i="15"/>
  <c r="G527" i="15"/>
  <c r="G529" i="15"/>
  <c r="G532" i="15"/>
  <c r="H531" i="15"/>
  <c r="G524" i="15"/>
  <c r="H526" i="15"/>
  <c r="O241" i="15"/>
  <c r="P237" i="15"/>
  <c r="L237" i="15"/>
  <c r="N237" i="15"/>
  <c r="M237" i="15"/>
  <c r="O237" i="15" s="1"/>
  <c r="I237" i="15"/>
  <c r="O243" i="15"/>
  <c r="D570" i="15"/>
  <c r="M448" i="15"/>
  <c r="I448" i="15"/>
  <c r="P448" i="15"/>
  <c r="N448" i="15"/>
  <c r="L448" i="15"/>
  <c r="M450" i="15"/>
  <c r="P450" i="15"/>
  <c r="N450" i="15"/>
  <c r="L450" i="15"/>
  <c r="I450" i="15"/>
  <c r="O454" i="15"/>
  <c r="N274" i="15"/>
  <c r="I274" i="15"/>
  <c r="L274" i="15"/>
  <c r="P274" i="15"/>
  <c r="M274" i="15"/>
  <c r="G134" i="15"/>
  <c r="H133" i="15"/>
  <c r="G130" i="15"/>
  <c r="H129" i="15"/>
  <c r="G126" i="15"/>
  <c r="H125" i="15"/>
  <c r="G133" i="15"/>
  <c r="H130" i="15"/>
  <c r="H127" i="15"/>
  <c r="H134" i="15"/>
  <c r="H131" i="15"/>
  <c r="H128" i="15"/>
  <c r="G127" i="15"/>
  <c r="G131" i="15"/>
  <c r="G125" i="15"/>
  <c r="H132" i="15"/>
  <c r="G128" i="15"/>
  <c r="G132" i="15"/>
  <c r="F125" i="15"/>
  <c r="G129" i="15"/>
  <c r="H126" i="15"/>
  <c r="M197" i="15"/>
  <c r="L197" i="15"/>
  <c r="I197" i="15"/>
  <c r="P197" i="15"/>
  <c r="N197" i="15"/>
  <c r="N196" i="15"/>
  <c r="I196" i="15"/>
  <c r="P196" i="15"/>
  <c r="M196" i="15"/>
  <c r="L196" i="15"/>
  <c r="J193" i="15"/>
  <c r="O193" i="15"/>
  <c r="P190" i="15"/>
  <c r="L190" i="15"/>
  <c r="M190" i="15"/>
  <c r="O190" i="15" s="1"/>
  <c r="I190" i="15"/>
  <c r="J190" i="15" s="1"/>
  <c r="N190" i="15"/>
  <c r="P195" i="15"/>
  <c r="L195" i="15"/>
  <c r="I195" i="15"/>
  <c r="J195" i="15" s="1"/>
  <c r="M195" i="15"/>
  <c r="O195" i="15" s="1"/>
  <c r="N195" i="15"/>
  <c r="M155" i="15"/>
  <c r="O155" i="15" s="1"/>
  <c r="I155" i="15"/>
  <c r="J155" i="15" s="1"/>
  <c r="N155" i="15"/>
  <c r="L155" i="15"/>
  <c r="P144" i="15"/>
  <c r="L144" i="15"/>
  <c r="I144" i="15"/>
  <c r="N144" i="15"/>
  <c r="M144" i="15"/>
  <c r="P149" i="15"/>
  <c r="L149" i="15"/>
  <c r="M149" i="15"/>
  <c r="O149" i="15" s="1"/>
  <c r="I149" i="15"/>
  <c r="N149" i="15"/>
  <c r="P44" i="15"/>
  <c r="L44" i="15"/>
  <c r="N44" i="15"/>
  <c r="I44" i="15"/>
  <c r="J44" i="15" s="1"/>
  <c r="M44" i="15"/>
  <c r="O44" i="15" s="1"/>
  <c r="P45" i="15"/>
  <c r="O45" i="15"/>
  <c r="M117" i="15"/>
  <c r="P117" i="15"/>
  <c r="I117" i="15"/>
  <c r="J117" i="15" s="1"/>
  <c r="N117" i="15"/>
  <c r="L117" i="15"/>
  <c r="N119" i="15"/>
  <c r="M119" i="15"/>
  <c r="L119" i="15"/>
  <c r="P119" i="15"/>
  <c r="I119" i="15"/>
  <c r="J119" i="15" s="1"/>
  <c r="O119" i="15"/>
  <c r="O117" i="15"/>
  <c r="O58" i="15"/>
  <c r="J58" i="15"/>
  <c r="M54" i="15"/>
  <c r="P54" i="15"/>
  <c r="L54" i="15"/>
  <c r="I54" i="15"/>
  <c r="N54" i="15"/>
  <c r="M60" i="15"/>
  <c r="O60" i="15" s="1"/>
  <c r="P60" i="15"/>
  <c r="L60" i="15"/>
  <c r="N60" i="15"/>
  <c r="I60" i="15"/>
  <c r="J60" i="15" s="1"/>
  <c r="O54" i="15"/>
  <c r="J54" i="15"/>
  <c r="P61" i="15"/>
  <c r="L61" i="15"/>
  <c r="I61" i="15"/>
  <c r="N61" i="15"/>
  <c r="M61" i="15"/>
  <c r="G1167" i="15"/>
  <c r="H1166" i="15"/>
  <c r="G1163" i="15"/>
  <c r="H1162" i="15"/>
  <c r="H1160" i="15"/>
  <c r="H1165" i="15"/>
  <c r="G1164" i="15"/>
  <c r="H1161" i="15"/>
  <c r="G1160" i="15"/>
  <c r="H1159" i="15"/>
  <c r="H1158" i="15"/>
  <c r="H1157" i="15"/>
  <c r="H1156" i="15"/>
  <c r="H1164" i="15"/>
  <c r="G1161" i="15"/>
  <c r="G1159" i="15"/>
  <c r="F1156" i="15"/>
  <c r="H1167" i="15"/>
  <c r="H1163" i="15"/>
  <c r="G1158" i="15"/>
  <c r="G1166" i="15"/>
  <c r="G1162" i="15"/>
  <c r="G1157" i="15"/>
  <c r="G1165" i="15"/>
  <c r="G1156" i="15"/>
  <c r="N1186" i="15"/>
  <c r="I1186" i="15"/>
  <c r="J1186" i="15" s="1"/>
  <c r="L1186" i="15"/>
  <c r="M1186" i="15"/>
  <c r="O1186" i="15" s="1"/>
  <c r="P1186" i="15"/>
  <c r="O1188" i="15"/>
  <c r="J1188" i="15"/>
  <c r="P1184" i="15"/>
  <c r="L1184" i="15"/>
  <c r="N1184" i="15"/>
  <c r="I1184" i="15"/>
  <c r="J1184" i="15" s="1"/>
  <c r="M1184" i="15"/>
  <c r="O1184" i="15" s="1"/>
  <c r="P1192" i="15"/>
  <c r="L1192" i="15"/>
  <c r="I1192" i="15"/>
  <c r="J1192" i="15" s="1"/>
  <c r="N1192" i="15"/>
  <c r="M1192" i="15"/>
  <c r="O1192" i="15" s="1"/>
  <c r="O1194" i="15"/>
  <c r="J1194" i="15"/>
  <c r="P1122" i="15"/>
  <c r="L1122" i="15"/>
  <c r="N1122" i="15"/>
  <c r="M1122" i="15"/>
  <c r="O1122" i="15" s="1"/>
  <c r="I1122" i="15"/>
  <c r="J1122" i="15" s="1"/>
  <c r="P1130" i="15"/>
  <c r="L1130" i="15"/>
  <c r="I1130" i="15"/>
  <c r="J1130" i="15" s="1"/>
  <c r="N1130" i="15"/>
  <c r="M1130" i="15"/>
  <c r="O1130" i="15" s="1"/>
  <c r="J1114" i="15"/>
  <c r="O1114" i="15"/>
  <c r="P1121" i="15"/>
  <c r="L1121" i="15"/>
  <c r="I1121" i="15"/>
  <c r="J1121" i="15" s="1"/>
  <c r="N1121" i="15"/>
  <c r="M1121" i="15"/>
  <c r="O1121" i="15" s="1"/>
  <c r="N1139" i="15"/>
  <c r="I1139" i="15"/>
  <c r="J1139" i="15" s="1"/>
  <c r="P1139" i="15"/>
  <c r="M1139" i="15"/>
  <c r="O1139" i="15" s="1"/>
  <c r="L1139" i="15"/>
  <c r="M1145" i="15"/>
  <c r="O1145" i="15" s="1"/>
  <c r="P1145" i="15"/>
  <c r="L1145" i="15"/>
  <c r="I1145" i="15"/>
  <c r="J1145" i="15" s="1"/>
  <c r="N1145" i="15"/>
  <c r="M1146" i="15"/>
  <c r="O1146" i="15" s="1"/>
  <c r="N1146" i="15"/>
  <c r="L1146" i="15"/>
  <c r="I1146" i="15"/>
  <c r="P1146" i="15"/>
  <c r="P1115" i="15"/>
  <c r="H1136" i="15"/>
  <c r="G1136" i="15"/>
  <c r="H1135" i="15"/>
  <c r="G1134" i="15"/>
  <c r="G1090" i="15"/>
  <c r="H1089" i="15"/>
  <c r="G1087" i="15"/>
  <c r="G1135" i="15"/>
  <c r="H1134" i="15"/>
  <c r="G1088" i="15"/>
  <c r="F1086" i="15"/>
  <c r="G1089" i="15"/>
  <c r="H1086" i="15"/>
  <c r="H1088" i="15"/>
  <c r="G1086" i="15"/>
  <c r="H1090" i="15"/>
  <c r="H1087" i="15"/>
  <c r="N1081" i="15"/>
  <c r="I1081" i="15"/>
  <c r="L1081" i="15"/>
  <c r="M1081" i="15"/>
  <c r="O1081" i="15" s="1"/>
  <c r="P1081" i="15"/>
  <c r="J1025" i="15"/>
  <c r="O1025" i="15"/>
  <c r="O1180" i="15"/>
  <c r="J1180" i="15"/>
  <c r="O1178" i="15"/>
  <c r="J1178" i="15"/>
  <c r="D1178" i="15"/>
  <c r="O1182" i="15"/>
  <c r="J1182" i="15"/>
  <c r="M1094" i="15"/>
  <c r="O1094" i="15" s="1"/>
  <c r="I1094" i="15"/>
  <c r="P1094" i="15"/>
  <c r="N1094" i="15"/>
  <c r="L1094" i="15"/>
  <c r="P1080" i="15"/>
  <c r="I1080" i="15"/>
  <c r="N1080" i="15"/>
  <c r="M1080" i="15"/>
  <c r="L1080" i="15"/>
  <c r="D1018" i="15"/>
  <c r="P1029" i="15"/>
  <c r="L1029" i="15"/>
  <c r="I1029" i="15"/>
  <c r="N1029" i="15"/>
  <c r="M1029" i="15"/>
  <c r="O1029" i="15" s="1"/>
  <c r="J1093" i="15"/>
  <c r="O1093" i="15"/>
  <c r="O1100" i="15"/>
  <c r="J1100" i="15"/>
  <c r="P1095" i="15"/>
  <c r="L1095" i="15"/>
  <c r="N1095" i="15"/>
  <c r="M1095" i="15"/>
  <c r="O1095" i="15" s="1"/>
  <c r="I1095" i="15"/>
  <c r="J1095" i="15" s="1"/>
  <c r="J1146" i="15"/>
  <c r="N1085" i="15"/>
  <c r="I1085" i="15"/>
  <c r="M1085" i="15"/>
  <c r="O1085" i="15" s="1"/>
  <c r="L1085" i="15"/>
  <c r="P1085" i="15"/>
  <c r="J1082" i="15"/>
  <c r="O1082" i="15"/>
  <c r="O1052" i="15"/>
  <c r="J1052" i="15"/>
  <c r="J1009" i="15"/>
  <c r="O1009" i="15"/>
  <c r="M1046" i="15"/>
  <c r="O1046" i="15" s="1"/>
  <c r="L1046" i="15"/>
  <c r="P1046" i="15"/>
  <c r="I1046" i="15"/>
  <c r="N1046" i="15"/>
  <c r="M1054" i="15"/>
  <c r="O1054" i="15" s="1"/>
  <c r="I1054" i="15"/>
  <c r="N1054" i="15"/>
  <c r="L1054" i="15"/>
  <c r="P1054" i="15"/>
  <c r="D1045" i="15"/>
  <c r="O1045" i="15"/>
  <c r="J1045" i="15"/>
  <c r="P1051" i="15"/>
  <c r="L1051" i="15"/>
  <c r="I1051" i="15"/>
  <c r="J1051" i="15" s="1"/>
  <c r="N1051" i="15"/>
  <c r="M1051" i="15"/>
  <c r="O1051" i="15" s="1"/>
  <c r="N1055" i="15"/>
  <c r="L1055" i="15"/>
  <c r="I1055" i="15"/>
  <c r="P1055" i="15"/>
  <c r="J1038" i="15"/>
  <c r="O1038" i="15"/>
  <c r="O1031" i="15"/>
  <c r="J1031" i="15"/>
  <c r="M1033" i="15"/>
  <c r="O1033" i="15" s="1"/>
  <c r="N1033" i="15"/>
  <c r="L1033" i="15"/>
  <c r="P1033" i="15"/>
  <c r="I1033" i="15"/>
  <c r="J1033" i="15" s="1"/>
  <c r="J1000" i="15"/>
  <c r="O1000" i="15"/>
  <c r="O1008" i="15"/>
  <c r="J1008" i="15"/>
  <c r="N1043" i="15"/>
  <c r="I1043" i="15"/>
  <c r="M1043" i="15"/>
  <c r="O1043" i="15" s="1"/>
  <c r="P1043" i="15"/>
  <c r="L1043" i="15"/>
  <c r="J1041" i="15"/>
  <c r="O1041" i="15"/>
  <c r="M994" i="15"/>
  <c r="O994" i="15" s="1"/>
  <c r="N994" i="15"/>
  <c r="L994" i="15"/>
  <c r="P994" i="15"/>
  <c r="I994" i="15"/>
  <c r="D999" i="15"/>
  <c r="N986" i="15"/>
  <c r="I986" i="15"/>
  <c r="J986" i="15" s="1"/>
  <c r="M986" i="15"/>
  <c r="O986" i="15" s="1"/>
  <c r="P986" i="15"/>
  <c r="L986" i="15"/>
  <c r="P984" i="15"/>
  <c r="L984" i="15"/>
  <c r="I984" i="15"/>
  <c r="M984" i="15"/>
  <c r="O984" i="15" s="1"/>
  <c r="N984" i="15"/>
  <c r="P992" i="15"/>
  <c r="L992" i="15"/>
  <c r="M992" i="15"/>
  <c r="O992" i="15" s="1"/>
  <c r="N992" i="15"/>
  <c r="I992" i="15"/>
  <c r="N825" i="15"/>
  <c r="I825" i="15"/>
  <c r="M825" i="15"/>
  <c r="O825" i="15" s="1"/>
  <c r="P825" i="15"/>
  <c r="L825" i="15"/>
  <c r="O979" i="15"/>
  <c r="J979" i="15"/>
  <c r="M913" i="15"/>
  <c r="I913" i="15"/>
  <c r="N913" i="15"/>
  <c r="P913" i="15"/>
  <c r="L913" i="15"/>
  <c r="N916" i="15"/>
  <c r="I916" i="15"/>
  <c r="J916" i="15" s="1"/>
  <c r="P916" i="15"/>
  <c r="M916" i="15"/>
  <c r="O916" i="15" s="1"/>
  <c r="L916" i="15"/>
  <c r="O913" i="15"/>
  <c r="J913" i="15"/>
  <c r="P998" i="15"/>
  <c r="L980" i="15"/>
  <c r="P980" i="15"/>
  <c r="I980" i="15"/>
  <c r="N980" i="15"/>
  <c r="M980" i="15"/>
  <c r="O980" i="15" s="1"/>
  <c r="L975" i="15"/>
  <c r="N975" i="15"/>
  <c r="I975" i="15"/>
  <c r="P975" i="15"/>
  <c r="M975" i="15"/>
  <c r="O975" i="15" s="1"/>
  <c r="M974" i="15"/>
  <c r="O974" i="15" s="1"/>
  <c r="L974" i="15"/>
  <c r="N974" i="15"/>
  <c r="I974" i="15"/>
  <c r="P974" i="15"/>
  <c r="O982" i="15"/>
  <c r="J982" i="15"/>
  <c r="D902" i="15"/>
  <c r="G854" i="15"/>
  <c r="H853" i="15"/>
  <c r="G850" i="15"/>
  <c r="H849" i="15"/>
  <c r="G846" i="15"/>
  <c r="G855" i="15"/>
  <c r="G852" i="15"/>
  <c r="G849" i="15"/>
  <c r="H846" i="15"/>
  <c r="H852" i="15"/>
  <c r="H848" i="15"/>
  <c r="H855" i="15"/>
  <c r="H851" i="15"/>
  <c r="G848" i="15"/>
  <c r="H847" i="15"/>
  <c r="G853" i="15"/>
  <c r="F846" i="15"/>
  <c r="H854" i="15"/>
  <c r="G851" i="15"/>
  <c r="H850" i="15"/>
  <c r="G847" i="15"/>
  <c r="F963" i="15"/>
  <c r="G964" i="15"/>
  <c r="H964" i="15"/>
  <c r="H963" i="15"/>
  <c r="G963" i="15"/>
  <c r="H860" i="15"/>
  <c r="H857" i="15"/>
  <c r="F856" i="15"/>
  <c r="H859" i="15"/>
  <c r="G858" i="15"/>
  <c r="G860" i="15"/>
  <c r="G857" i="15"/>
  <c r="G856" i="15"/>
  <c r="H858" i="15"/>
  <c r="G859" i="15"/>
  <c r="H856" i="15"/>
  <c r="N872" i="15"/>
  <c r="P872" i="15"/>
  <c r="I872" i="15"/>
  <c r="L872" i="15"/>
  <c r="M872" i="15"/>
  <c r="O872" i="15" s="1"/>
  <c r="M808" i="15"/>
  <c r="O808" i="15" s="1"/>
  <c r="N808" i="15"/>
  <c r="L808" i="15"/>
  <c r="P808" i="15"/>
  <c r="I808" i="15"/>
  <c r="J808" i="15" s="1"/>
  <c r="P801" i="15"/>
  <c r="L801" i="15"/>
  <c r="M801" i="15"/>
  <c r="O801" i="15" s="1"/>
  <c r="I801" i="15"/>
  <c r="N801" i="15"/>
  <c r="P809" i="15"/>
  <c r="L809" i="15"/>
  <c r="I809" i="15"/>
  <c r="N809" i="15"/>
  <c r="M809" i="15"/>
  <c r="O809" i="15" s="1"/>
  <c r="P730" i="15"/>
  <c r="L730" i="15"/>
  <c r="M730" i="15"/>
  <c r="O730" i="15" s="1"/>
  <c r="I730" i="15"/>
  <c r="N730" i="15"/>
  <c r="N942" i="15"/>
  <c r="L942" i="15"/>
  <c r="P942" i="15"/>
  <c r="M942" i="15"/>
  <c r="O942" i="15" s="1"/>
  <c r="I942" i="15"/>
  <c r="N947" i="15"/>
  <c r="I947" i="15"/>
  <c r="L947" i="15"/>
  <c r="P947" i="15"/>
  <c r="M947" i="15"/>
  <c r="O947" i="15" s="1"/>
  <c r="O944" i="15"/>
  <c r="M722" i="15"/>
  <c r="O722" i="15" s="1"/>
  <c r="I722" i="15"/>
  <c r="P722" i="15"/>
  <c r="N722" i="15"/>
  <c r="L722" i="15"/>
  <c r="D696" i="15"/>
  <c r="J706" i="15"/>
  <c r="O706" i="15"/>
  <c r="G584" i="15"/>
  <c r="H583" i="15"/>
  <c r="G581" i="15"/>
  <c r="H582" i="15"/>
  <c r="H581" i="15"/>
  <c r="G580" i="15"/>
  <c r="G583" i="15"/>
  <c r="G582" i="15"/>
  <c r="F580" i="15"/>
  <c r="H584" i="15"/>
  <c r="H580" i="15"/>
  <c r="O402" i="15"/>
  <c r="J402" i="15"/>
  <c r="D401" i="15"/>
  <c r="O295" i="15"/>
  <c r="J295" i="15"/>
  <c r="D294" i="15"/>
  <c r="P885" i="15"/>
  <c r="I885" i="15"/>
  <c r="M885" i="15"/>
  <c r="L885" i="15"/>
  <c r="N885" i="15"/>
  <c r="P902" i="15"/>
  <c r="O795" i="15"/>
  <c r="J795" i="15"/>
  <c r="M790" i="15"/>
  <c r="O790" i="15" s="1"/>
  <c r="N790" i="15"/>
  <c r="L790" i="15"/>
  <c r="I790" i="15"/>
  <c r="P790" i="15"/>
  <c r="O798" i="15"/>
  <c r="J798" i="15"/>
  <c r="P798" i="15"/>
  <c r="O404" i="15"/>
  <c r="J404" i="15"/>
  <c r="P404" i="15"/>
  <c r="O301" i="15"/>
  <c r="J301" i="15"/>
  <c r="L958" i="15"/>
  <c r="P958" i="15"/>
  <c r="N958" i="15"/>
  <c r="M958" i="15"/>
  <c r="I958" i="15"/>
  <c r="P954" i="15"/>
  <c r="I954" i="15"/>
  <c r="M954" i="15"/>
  <c r="O954" i="15" s="1"/>
  <c r="L954" i="15"/>
  <c r="N954" i="15"/>
  <c r="N955" i="15"/>
  <c r="I955" i="15"/>
  <c r="L955" i="15"/>
  <c r="M955" i="15"/>
  <c r="P955" i="15"/>
  <c r="M956" i="15"/>
  <c r="O956" i="15" s="1"/>
  <c r="N956" i="15"/>
  <c r="L956" i="15"/>
  <c r="I956" i="15"/>
  <c r="P956" i="15"/>
  <c r="D880" i="15"/>
  <c r="O891" i="15"/>
  <c r="P887" i="15"/>
  <c r="L887" i="15"/>
  <c r="M887" i="15"/>
  <c r="O887" i="15" s="1"/>
  <c r="I887" i="15"/>
  <c r="J887" i="15" s="1"/>
  <c r="N887" i="15"/>
  <c r="M779" i="15"/>
  <c r="O779" i="15" s="1"/>
  <c r="I779" i="15"/>
  <c r="N779" i="15"/>
  <c r="L779" i="15"/>
  <c r="N765" i="15"/>
  <c r="I765" i="15"/>
  <c r="P765" i="15"/>
  <c r="M765" i="15"/>
  <c r="O765" i="15" s="1"/>
  <c r="L765" i="15"/>
  <c r="N768" i="15"/>
  <c r="I768" i="15"/>
  <c r="M768" i="15"/>
  <c r="P768" i="15"/>
  <c r="L768" i="15"/>
  <c r="G660" i="15"/>
  <c r="G659" i="15"/>
  <c r="H658" i="15"/>
  <c r="H655" i="15"/>
  <c r="H653" i="15"/>
  <c r="H652" i="15"/>
  <c r="H651" i="15"/>
  <c r="H650" i="15"/>
  <c r="G661" i="15"/>
  <c r="H659" i="15"/>
  <c r="H656" i="15"/>
  <c r="G655" i="15"/>
  <c r="G654" i="15"/>
  <c r="G652" i="15"/>
  <c r="G653" i="15"/>
  <c r="G650" i="15"/>
  <c r="H661" i="15"/>
  <c r="G657" i="15"/>
  <c r="H654" i="15"/>
  <c r="H657" i="15"/>
  <c r="H660" i="15"/>
  <c r="G656" i="15"/>
  <c r="G658" i="15"/>
  <c r="F650" i="15"/>
  <c r="G651" i="15"/>
  <c r="N565" i="15"/>
  <c r="I565" i="15"/>
  <c r="J565" i="15" s="1"/>
  <c r="L565" i="15"/>
  <c r="P565" i="15"/>
  <c r="M565" i="15"/>
  <c r="O565" i="15" s="1"/>
  <c r="P503" i="15"/>
  <c r="L503" i="15"/>
  <c r="I503" i="15"/>
  <c r="J503" i="15" s="1"/>
  <c r="M503" i="15"/>
  <c r="O503" i="15" s="1"/>
  <c r="N503" i="15"/>
  <c r="N387" i="15"/>
  <c r="I387" i="15"/>
  <c r="J387" i="15" s="1"/>
  <c r="P387" i="15"/>
  <c r="L387" i="15"/>
  <c r="M387" i="15"/>
  <c r="O387" i="15" s="1"/>
  <c r="I395" i="15"/>
  <c r="L395" i="15"/>
  <c r="M395" i="15"/>
  <c r="O395" i="15" s="1"/>
  <c r="M761" i="15"/>
  <c r="O761" i="15" s="1"/>
  <c r="P761" i="15"/>
  <c r="L761" i="15"/>
  <c r="I761" i="15"/>
  <c r="N761" i="15"/>
  <c r="N756" i="15"/>
  <c r="I756" i="15"/>
  <c r="M756" i="15"/>
  <c r="O756" i="15" s="1"/>
  <c r="L756" i="15"/>
  <c r="P756" i="15"/>
  <c r="P754" i="15"/>
  <c r="L754" i="15"/>
  <c r="I754" i="15"/>
  <c r="N754" i="15"/>
  <c r="M754" i="15"/>
  <c r="P762" i="15"/>
  <c r="L762" i="15"/>
  <c r="M762" i="15"/>
  <c r="O762" i="15" s="1"/>
  <c r="I762" i="15"/>
  <c r="N762" i="15"/>
  <c r="P729" i="15"/>
  <c r="N714" i="15"/>
  <c r="P714" i="15"/>
  <c r="L714" i="15"/>
  <c r="M714" i="15"/>
  <c r="O714" i="15" s="1"/>
  <c r="I714" i="15"/>
  <c r="O717" i="15"/>
  <c r="J717" i="15"/>
  <c r="P713" i="15"/>
  <c r="L713" i="15"/>
  <c r="M713" i="15"/>
  <c r="O713" i="15" s="1"/>
  <c r="I713" i="15"/>
  <c r="N713" i="15"/>
  <c r="I569" i="15"/>
  <c r="L569" i="15"/>
  <c r="N569" i="15"/>
  <c r="P569" i="15"/>
  <c r="M569" i="15"/>
  <c r="O569" i="15" s="1"/>
  <c r="O568" i="15"/>
  <c r="J568" i="15"/>
  <c r="N484" i="15"/>
  <c r="I484" i="15"/>
  <c r="J484" i="15" s="1"/>
  <c r="P484" i="15"/>
  <c r="M484" i="15"/>
  <c r="O484" i="15" s="1"/>
  <c r="L484" i="15"/>
  <c r="P482" i="15"/>
  <c r="L482" i="15"/>
  <c r="M482" i="15"/>
  <c r="O482" i="15" s="1"/>
  <c r="I482" i="15"/>
  <c r="J482" i="15" s="1"/>
  <c r="N482" i="15"/>
  <c r="N579" i="15"/>
  <c r="I579" i="15"/>
  <c r="J579" i="15" s="1"/>
  <c r="L579" i="15"/>
  <c r="P579" i="15"/>
  <c r="M579" i="15"/>
  <c r="O579" i="15" s="1"/>
  <c r="M493" i="15"/>
  <c r="O493" i="15" s="1"/>
  <c r="L493" i="15"/>
  <c r="I493" i="15"/>
  <c r="J493" i="15" s="1"/>
  <c r="N493" i="15"/>
  <c r="P493" i="15"/>
  <c r="O473" i="15"/>
  <c r="J473" i="15"/>
  <c r="M428" i="15"/>
  <c r="O428" i="15" s="1"/>
  <c r="N428" i="15"/>
  <c r="L428" i="15"/>
  <c r="P428" i="15"/>
  <c r="I428" i="15"/>
  <c r="M412" i="15"/>
  <c r="O412" i="15" s="1"/>
  <c r="I412" i="15"/>
  <c r="J412" i="15" s="1"/>
  <c r="N412" i="15"/>
  <c r="L412" i="15"/>
  <c r="M377" i="15"/>
  <c r="O377" i="15" s="1"/>
  <c r="L377" i="15"/>
  <c r="N377" i="15"/>
  <c r="I377" i="15"/>
  <c r="J377" i="15" s="1"/>
  <c r="P377" i="15"/>
  <c r="M286" i="15"/>
  <c r="O286" i="15" s="1"/>
  <c r="P286" i="15"/>
  <c r="N286" i="15"/>
  <c r="L286" i="15"/>
  <c r="I286" i="15"/>
  <c r="N289" i="15"/>
  <c r="I289" i="15"/>
  <c r="P289" i="15"/>
  <c r="L289" i="15"/>
  <c r="M289" i="15"/>
  <c r="O289" i="15" s="1"/>
  <c r="O283" i="15"/>
  <c r="J283" i="15"/>
  <c r="O290" i="15"/>
  <c r="J290" i="15"/>
  <c r="M245" i="15"/>
  <c r="L245" i="15"/>
  <c r="P245" i="15"/>
  <c r="I245" i="15"/>
  <c r="N245" i="15"/>
  <c r="G262" i="15"/>
  <c r="H261" i="15"/>
  <c r="G259" i="15"/>
  <c r="H262" i="15"/>
  <c r="H258" i="15"/>
  <c r="G258" i="15"/>
  <c r="G260" i="15"/>
  <c r="F258" i="15"/>
  <c r="H260" i="15"/>
  <c r="H259" i="15"/>
  <c r="G261" i="15"/>
  <c r="O167" i="15"/>
  <c r="J167" i="15"/>
  <c r="P137" i="15"/>
  <c r="O137" i="15"/>
  <c r="O16" i="15"/>
  <c r="J16" i="15"/>
  <c r="F417" i="15"/>
  <c r="E417" i="15"/>
  <c r="E418" i="15"/>
  <c r="E233" i="15"/>
  <c r="E234" i="15"/>
  <c r="J237" i="15" s="1"/>
  <c r="F233" i="15"/>
  <c r="E509" i="15"/>
  <c r="E510" i="15"/>
  <c r="H551" i="15" s="1"/>
  <c r="F509" i="15"/>
  <c r="E832" i="15"/>
  <c r="F831" i="15"/>
  <c r="E831" i="15"/>
  <c r="P301" i="15"/>
  <c r="O236" i="15"/>
  <c r="D236" i="15"/>
  <c r="J236" i="15"/>
  <c r="O20" i="15"/>
  <c r="J20" i="15"/>
  <c r="J15" i="15"/>
  <c r="O15" i="15"/>
  <c r="M399" i="15"/>
  <c r="N399" i="15"/>
  <c r="L399" i="15"/>
  <c r="I399" i="15"/>
  <c r="P399" i="15"/>
  <c r="J383" i="15"/>
  <c r="O383" i="15"/>
  <c r="M379" i="15"/>
  <c r="O379" i="15" s="1"/>
  <c r="P379" i="15"/>
  <c r="I379" i="15"/>
  <c r="N379" i="15"/>
  <c r="L379" i="15"/>
  <c r="O380" i="15"/>
  <c r="J380" i="15"/>
  <c r="D374" i="15"/>
  <c r="O374" i="15"/>
  <c r="J374" i="15"/>
  <c r="J379" i="15"/>
  <c r="O274" i="15"/>
  <c r="H211" i="15"/>
  <c r="G208" i="15"/>
  <c r="H207" i="15"/>
  <c r="G204" i="15"/>
  <c r="H203" i="15"/>
  <c r="H209" i="15"/>
  <c r="H206" i="15"/>
  <c r="G205" i="15"/>
  <c r="G202" i="15"/>
  <c r="G210" i="15"/>
  <c r="G207" i="15"/>
  <c r="H204" i="15"/>
  <c r="H210" i="15"/>
  <c r="G209" i="15"/>
  <c r="G206" i="15"/>
  <c r="G203" i="15"/>
  <c r="F202" i="15"/>
  <c r="G211" i="15"/>
  <c r="H208" i="15"/>
  <c r="H205" i="15"/>
  <c r="H202" i="15"/>
  <c r="P709" i="15"/>
  <c r="M468" i="15"/>
  <c r="O468" i="15" s="1"/>
  <c r="I468" i="15"/>
  <c r="J468" i="15" s="1"/>
  <c r="P468" i="15"/>
  <c r="L468" i="15"/>
  <c r="N468" i="15"/>
  <c r="O476" i="15"/>
  <c r="J476" i="15"/>
  <c r="P475" i="15"/>
  <c r="L475" i="15"/>
  <c r="N475" i="15"/>
  <c r="I475" i="15"/>
  <c r="M475" i="15"/>
  <c r="P490" i="15"/>
  <c r="I490" i="15"/>
  <c r="J490" i="15" s="1"/>
  <c r="M490" i="15"/>
  <c r="O490" i="15" s="1"/>
  <c r="L490" i="15"/>
  <c r="N490" i="15"/>
  <c r="N397" i="15"/>
  <c r="I397" i="15"/>
  <c r="J397" i="15" s="1"/>
  <c r="P397" i="15"/>
  <c r="L397" i="15"/>
  <c r="M397" i="15"/>
  <c r="O397" i="15" s="1"/>
  <c r="P398" i="15"/>
  <c r="L398" i="15"/>
  <c r="N398" i="15"/>
  <c r="I398" i="15"/>
  <c r="J398" i="15" s="1"/>
  <c r="M398" i="15"/>
  <c r="O398" i="15" s="1"/>
  <c r="H364" i="15"/>
  <c r="G361" i="15"/>
  <c r="H360" i="15"/>
  <c r="G357" i="15"/>
  <c r="H356" i="15"/>
  <c r="G363" i="15"/>
  <c r="H362" i="15"/>
  <c r="G359" i="15"/>
  <c r="H358" i="15"/>
  <c r="G355" i="15"/>
  <c r="G364" i="15"/>
  <c r="H363" i="15"/>
  <c r="G356" i="15"/>
  <c r="H355" i="15"/>
  <c r="H359" i="15"/>
  <c r="G358" i="15"/>
  <c r="H361" i="15"/>
  <c r="G360" i="15"/>
  <c r="H357" i="15"/>
  <c r="G362" i="15"/>
  <c r="F355" i="15"/>
  <c r="O305" i="15"/>
  <c r="J305" i="15"/>
  <c r="P307" i="15"/>
  <c r="L307" i="15"/>
  <c r="N307" i="15"/>
  <c r="I307" i="15"/>
  <c r="J307" i="15" s="1"/>
  <c r="M307" i="15"/>
  <c r="O307" i="15" s="1"/>
  <c r="O495" i="15"/>
  <c r="J495" i="15"/>
  <c r="O496" i="15"/>
  <c r="J496" i="15"/>
  <c r="P494" i="15"/>
  <c r="L494" i="15"/>
  <c r="N494" i="15"/>
  <c r="M494" i="15"/>
  <c r="O494" i="15" s="1"/>
  <c r="I494" i="15"/>
  <c r="J494" i="15" s="1"/>
  <c r="P502" i="15"/>
  <c r="L502" i="15"/>
  <c r="N502" i="15"/>
  <c r="M502" i="15"/>
  <c r="O502" i="15" s="1"/>
  <c r="I502" i="15"/>
  <c r="J502" i="15" s="1"/>
  <c r="M452" i="15"/>
  <c r="O452" i="15" s="1"/>
  <c r="N452" i="15"/>
  <c r="L452" i="15"/>
  <c r="I452" i="15"/>
  <c r="P452" i="15"/>
  <c r="J431" i="15"/>
  <c r="O431" i="15"/>
  <c r="O422" i="15"/>
  <c r="J422" i="15"/>
  <c r="N429" i="15"/>
  <c r="I429" i="15"/>
  <c r="P429" i="15"/>
  <c r="L429" i="15"/>
  <c r="M429" i="15"/>
  <c r="P427" i="15"/>
  <c r="L427" i="15"/>
  <c r="N427" i="15"/>
  <c r="I427" i="15"/>
  <c r="M427" i="15"/>
  <c r="O427" i="15" s="1"/>
  <c r="M375" i="15"/>
  <c r="L375" i="15"/>
  <c r="I375" i="15"/>
  <c r="P375" i="15"/>
  <c r="N375" i="15"/>
  <c r="P283" i="15"/>
  <c r="P263" i="15"/>
  <c r="L263" i="15"/>
  <c r="M263" i="15"/>
  <c r="O263" i="15" s="1"/>
  <c r="I263" i="15"/>
  <c r="N263" i="15"/>
  <c r="P271" i="15"/>
  <c r="L271" i="15"/>
  <c r="I271" i="15"/>
  <c r="J271" i="15" s="1"/>
  <c r="N271" i="15"/>
  <c r="M271" i="15"/>
  <c r="O271" i="15" s="1"/>
  <c r="J314" i="15"/>
  <c r="O314" i="15"/>
  <c r="N310" i="15"/>
  <c r="I310" i="15"/>
  <c r="J310" i="15" s="1"/>
  <c r="P310" i="15"/>
  <c r="L310" i="15"/>
  <c r="M310" i="15"/>
  <c r="O310" i="15" s="1"/>
  <c r="N318" i="15"/>
  <c r="I318" i="15"/>
  <c r="P318" i="15"/>
  <c r="L318" i="15"/>
  <c r="M318" i="15"/>
  <c r="O315" i="15"/>
  <c r="J315" i="15"/>
  <c r="G73" i="15"/>
  <c r="H72" i="15"/>
  <c r="G69" i="15"/>
  <c r="H68" i="15"/>
  <c r="H73" i="15"/>
  <c r="H70" i="15"/>
  <c r="H67" i="15"/>
  <c r="G66" i="15"/>
  <c r="G64" i="15"/>
  <c r="H71" i="15"/>
  <c r="G70" i="15"/>
  <c r="G67" i="15"/>
  <c r="F64" i="15"/>
  <c r="G68" i="15"/>
  <c r="G71" i="15"/>
  <c r="H65" i="15"/>
  <c r="H66" i="15"/>
  <c r="H64" i="15"/>
  <c r="G72" i="15"/>
  <c r="G65" i="15"/>
  <c r="H69" i="15"/>
  <c r="N32" i="15"/>
  <c r="I32" i="15"/>
  <c r="J32" i="15" s="1"/>
  <c r="M32" i="15"/>
  <c r="O32" i="15" s="1"/>
  <c r="P32" i="15"/>
  <c r="L32" i="15"/>
  <c r="N24" i="15"/>
  <c r="I24" i="15"/>
  <c r="J24" i="15" s="1"/>
  <c r="M24" i="15"/>
  <c r="O24" i="15" s="1"/>
  <c r="P24" i="15"/>
  <c r="L24" i="15"/>
  <c r="P15" i="15"/>
  <c r="P505" i="15"/>
  <c r="O505" i="15"/>
  <c r="D166" i="15"/>
  <c r="G537" i="15"/>
  <c r="H536" i="15"/>
  <c r="H534" i="15"/>
  <c r="H538" i="15"/>
  <c r="G536" i="15"/>
  <c r="G535" i="15"/>
  <c r="F534" i="15"/>
  <c r="H537" i="15"/>
  <c r="G538" i="15"/>
  <c r="G534" i="15"/>
  <c r="H535" i="15"/>
  <c r="H550" i="15"/>
  <c r="G549" i="15"/>
  <c r="H549" i="15"/>
  <c r="G550" i="15"/>
  <c r="F549" i="15"/>
  <c r="N240" i="15"/>
  <c r="I240" i="15"/>
  <c r="J240" i="15" s="1"/>
  <c r="L240" i="15"/>
  <c r="P240" i="15"/>
  <c r="M240" i="15"/>
  <c r="O240" i="15" s="1"/>
  <c r="P238" i="15"/>
  <c r="L238" i="15"/>
  <c r="M238" i="15"/>
  <c r="I238" i="15"/>
  <c r="N238" i="15"/>
  <c r="P244" i="15"/>
  <c r="L244" i="15"/>
  <c r="I244" i="15"/>
  <c r="N244" i="15"/>
  <c r="M244" i="15"/>
  <c r="O244" i="15" s="1"/>
  <c r="G623" i="15"/>
  <c r="H622" i="15"/>
  <c r="G619" i="15"/>
  <c r="H618" i="15"/>
  <c r="H625" i="15"/>
  <c r="G624" i="15"/>
  <c r="G621" i="15"/>
  <c r="G618" i="15"/>
  <c r="G625" i="15"/>
  <c r="H621" i="15"/>
  <c r="H617" i="15"/>
  <c r="H623" i="15"/>
  <c r="G620" i="15"/>
  <c r="H619" i="15"/>
  <c r="G616" i="15"/>
  <c r="H624" i="15"/>
  <c r="H616" i="15"/>
  <c r="G622" i="15"/>
  <c r="F616" i="15"/>
  <c r="H620" i="15"/>
  <c r="G617" i="15"/>
  <c r="N447" i="15"/>
  <c r="I447" i="15"/>
  <c r="P447" i="15"/>
  <c r="L447" i="15"/>
  <c r="M447" i="15"/>
  <c r="O447" i="15" s="1"/>
  <c r="N455" i="15"/>
  <c r="I455" i="15"/>
  <c r="J455" i="15" s="1"/>
  <c r="P455" i="15"/>
  <c r="L455" i="15"/>
  <c r="M455" i="15"/>
  <c r="O455" i="15" s="1"/>
  <c r="P453" i="15"/>
  <c r="L453" i="15"/>
  <c r="N453" i="15"/>
  <c r="I453" i="15"/>
  <c r="M453" i="15"/>
  <c r="O453" i="15" s="1"/>
  <c r="G135" i="15"/>
  <c r="H135" i="15"/>
  <c r="H136" i="15"/>
  <c r="F135" i="15"/>
  <c r="G136" i="15"/>
  <c r="P268" i="15"/>
  <c r="N200" i="15"/>
  <c r="I200" i="15"/>
  <c r="L200" i="15"/>
  <c r="P200" i="15"/>
  <c r="M200" i="15"/>
  <c r="J196" i="15"/>
  <c r="O196" i="15"/>
  <c r="P199" i="15"/>
  <c r="I199" i="15"/>
  <c r="M199" i="15"/>
  <c r="N199" i="15"/>
  <c r="L199" i="15"/>
  <c r="O194" i="15"/>
  <c r="J194" i="15"/>
  <c r="P191" i="15"/>
  <c r="L191" i="15"/>
  <c r="N191" i="15"/>
  <c r="I191" i="15"/>
  <c r="J191" i="15" s="1"/>
  <c r="M191" i="15"/>
  <c r="O191" i="15" s="1"/>
  <c r="O197" i="15"/>
  <c r="J197" i="15"/>
  <c r="J147" i="15"/>
  <c r="O147" i="15"/>
  <c r="O144" i="15"/>
  <c r="D144" i="15"/>
  <c r="J144" i="15"/>
  <c r="N150" i="15"/>
  <c r="I150" i="15"/>
  <c r="M150" i="15"/>
  <c r="L150" i="15"/>
  <c r="P150" i="15"/>
  <c r="P145" i="15"/>
  <c r="L145" i="15"/>
  <c r="N145" i="15"/>
  <c r="M145" i="15"/>
  <c r="O145" i="15" s="1"/>
  <c r="I145" i="15"/>
  <c r="J145" i="15" s="1"/>
  <c r="L111" i="15"/>
  <c r="P111" i="15"/>
  <c r="I111" i="15"/>
  <c r="N111" i="15"/>
  <c r="M111" i="15"/>
  <c r="P305" i="15"/>
  <c r="D110" i="15"/>
  <c r="N112" i="15"/>
  <c r="I112" i="15"/>
  <c r="J112" i="15" s="1"/>
  <c r="M112" i="15"/>
  <c r="O112" i="15" s="1"/>
  <c r="L112" i="15"/>
  <c r="P112" i="15"/>
  <c r="P110" i="15"/>
  <c r="L110" i="15"/>
  <c r="I110" i="15"/>
  <c r="J110" i="15" s="1"/>
  <c r="N110" i="15"/>
  <c r="M110" i="15"/>
  <c r="O110" i="15" s="1"/>
  <c r="P118" i="15"/>
  <c r="L118" i="15"/>
  <c r="M118" i="15"/>
  <c r="O118" i="15" s="1"/>
  <c r="I118" i="15"/>
  <c r="J118" i="15" s="1"/>
  <c r="N118" i="15"/>
  <c r="N59" i="15"/>
  <c r="I59" i="15"/>
  <c r="J59" i="15" s="1"/>
  <c r="M59" i="15"/>
  <c r="O59" i="15" s="1"/>
  <c r="P59" i="15"/>
  <c r="L59" i="15"/>
  <c r="M55" i="15"/>
  <c r="O55" i="15" s="1"/>
  <c r="P55" i="15"/>
  <c r="L55" i="15"/>
  <c r="N55" i="15"/>
  <c r="I55" i="15"/>
  <c r="J55" i="15"/>
  <c r="J13" i="15"/>
  <c r="D28" i="15"/>
  <c r="M1183" i="15"/>
  <c r="O1183" i="15" s="1"/>
  <c r="L1183" i="15"/>
  <c r="P1183" i="15"/>
  <c r="I1183" i="15"/>
  <c r="J1183" i="15" s="1"/>
  <c r="N1183" i="15"/>
  <c r="O1189" i="15"/>
  <c r="J1189" i="15"/>
  <c r="J1187" i="15"/>
  <c r="O1187" i="15"/>
  <c r="O1193" i="15"/>
  <c r="D1193" i="15"/>
  <c r="J1193" i="15"/>
  <c r="N1140" i="15"/>
  <c r="I1140" i="15"/>
  <c r="J1140" i="15" s="1"/>
  <c r="M1140" i="15"/>
  <c r="O1140" i="15" s="1"/>
  <c r="P1140" i="15"/>
  <c r="L1140" i="15"/>
  <c r="D1137" i="15"/>
  <c r="J1137" i="15"/>
  <c r="O1137" i="15"/>
  <c r="L1092" i="15"/>
  <c r="N1092" i="15"/>
  <c r="M1092" i="15"/>
  <c r="O1092" i="15" s="1"/>
  <c r="I1092" i="15"/>
  <c r="P1092" i="15"/>
  <c r="O1080" i="15"/>
  <c r="J1080" i="15"/>
  <c r="O1076" i="15"/>
  <c r="J1076" i="15"/>
  <c r="D1076" i="15"/>
  <c r="J1010" i="15"/>
  <c r="O1010" i="15"/>
  <c r="J1047" i="15"/>
  <c r="O1047" i="15"/>
  <c r="O1055" i="15"/>
  <c r="J1055" i="15"/>
  <c r="J1032" i="15"/>
  <c r="O1032" i="15"/>
  <c r="N1036" i="15"/>
  <c r="I1036" i="15"/>
  <c r="M1036" i="15"/>
  <c r="O1036" i="15" s="1"/>
  <c r="L1036" i="15"/>
  <c r="P1036" i="15"/>
  <c r="P1034" i="15"/>
  <c r="L1034" i="15"/>
  <c r="I1034" i="15"/>
  <c r="J1034" i="15" s="1"/>
  <c r="N1034" i="15"/>
  <c r="M1034" i="15"/>
  <c r="O1034" i="15" s="1"/>
  <c r="N1007" i="15"/>
  <c r="I1007" i="15"/>
  <c r="P1007" i="15"/>
  <c r="M1007" i="15"/>
  <c r="O1007" i="15" s="1"/>
  <c r="L1007" i="15"/>
  <c r="P1001" i="15"/>
  <c r="L1001" i="15"/>
  <c r="N1001" i="15"/>
  <c r="M1001" i="15"/>
  <c r="O1001" i="15" s="1"/>
  <c r="I1001" i="15"/>
  <c r="J1001" i="15" s="1"/>
  <c r="H901" i="15"/>
  <c r="G898" i="15"/>
  <c r="H897" i="15"/>
  <c r="G894" i="15"/>
  <c r="H893" i="15"/>
  <c r="G901" i="15"/>
  <c r="H898" i="15"/>
  <c r="H895" i="15"/>
  <c r="H892" i="15"/>
  <c r="H894" i="15"/>
  <c r="G900" i="15"/>
  <c r="G899" i="15"/>
  <c r="H899" i="15"/>
  <c r="G897" i="15"/>
  <c r="G895" i="15"/>
  <c r="H900" i="15"/>
  <c r="G896" i="15"/>
  <c r="F892" i="15"/>
  <c r="G893" i="15"/>
  <c r="H896" i="15"/>
  <c r="G892" i="15"/>
  <c r="P1024" i="15"/>
  <c r="L1040" i="15"/>
  <c r="P1040" i="15"/>
  <c r="I1040" i="15"/>
  <c r="N1040" i="15"/>
  <c r="M1040" i="15"/>
  <c r="O1040" i="15" s="1"/>
  <c r="M1042" i="15"/>
  <c r="O1042" i="15" s="1"/>
  <c r="L1042" i="15"/>
  <c r="P1042" i="15"/>
  <c r="N1042" i="15"/>
  <c r="I1042" i="15"/>
  <c r="J1042" i="15" s="1"/>
  <c r="J1044" i="15"/>
  <c r="O1044" i="15"/>
  <c r="M995" i="15"/>
  <c r="N995" i="15"/>
  <c r="P995" i="15"/>
  <c r="I995" i="15"/>
  <c r="J995" i="15" s="1"/>
  <c r="L995" i="15"/>
  <c r="O995" i="15"/>
  <c r="M989" i="15"/>
  <c r="O989" i="15" s="1"/>
  <c r="L989" i="15"/>
  <c r="I989" i="15"/>
  <c r="P989" i="15"/>
  <c r="N989" i="15"/>
  <c r="M918" i="15"/>
  <c r="O918" i="15" s="1"/>
  <c r="I918" i="15"/>
  <c r="P918" i="15"/>
  <c r="N918" i="15"/>
  <c r="L918" i="15"/>
  <c r="H824" i="15"/>
  <c r="G823" i="15"/>
  <c r="G821" i="15"/>
  <c r="H820" i="15"/>
  <c r="G817" i="15"/>
  <c r="H816" i="15"/>
  <c r="G824" i="15"/>
  <c r="G820" i="15"/>
  <c r="H823" i="15"/>
  <c r="H822" i="15"/>
  <c r="G819" i="15"/>
  <c r="G816" i="15"/>
  <c r="F815" i="15"/>
  <c r="G818" i="15"/>
  <c r="H817" i="15"/>
  <c r="H821" i="15"/>
  <c r="H819" i="15"/>
  <c r="H815" i="15"/>
  <c r="G822" i="15"/>
  <c r="H818" i="15"/>
  <c r="G815" i="15"/>
  <c r="O972" i="15"/>
  <c r="J972" i="15"/>
  <c r="D972" i="15"/>
  <c r="L911" i="15"/>
  <c r="I911" i="15"/>
  <c r="P911" i="15"/>
  <c r="N911" i="15"/>
  <c r="M911" i="15"/>
  <c r="O911" i="15" s="1"/>
  <c r="M909" i="15"/>
  <c r="O909" i="15" s="1"/>
  <c r="N909" i="15"/>
  <c r="P909" i="15"/>
  <c r="L909" i="15"/>
  <c r="I909" i="15"/>
  <c r="P914" i="15"/>
  <c r="L914" i="15"/>
  <c r="M914" i="15"/>
  <c r="O914" i="15" s="1"/>
  <c r="N914" i="15"/>
  <c r="I914" i="15"/>
  <c r="P1008" i="15"/>
  <c r="M976" i="15"/>
  <c r="O976" i="15" s="1"/>
  <c r="L976" i="15"/>
  <c r="I976" i="15"/>
  <c r="J976" i="15" s="1"/>
  <c r="P976" i="15"/>
  <c r="N976" i="15"/>
  <c r="O977" i="15"/>
  <c r="J977" i="15"/>
  <c r="M977" i="15"/>
  <c r="P977" i="15"/>
  <c r="I977" i="15"/>
  <c r="N977" i="15"/>
  <c r="L977" i="15"/>
  <c r="P983" i="15"/>
  <c r="L983" i="15"/>
  <c r="I983" i="15"/>
  <c r="J983" i="15" s="1"/>
  <c r="M983" i="15"/>
  <c r="O983" i="15" s="1"/>
  <c r="N983" i="15"/>
  <c r="O904" i="15"/>
  <c r="J904" i="15"/>
  <c r="G936" i="15"/>
  <c r="H935" i="15"/>
  <c r="G932" i="15"/>
  <c r="G930" i="15"/>
  <c r="H937" i="15"/>
  <c r="H934" i="15"/>
  <c r="G933" i="15"/>
  <c r="H929" i="15"/>
  <c r="G926" i="15"/>
  <c r="G934" i="15"/>
  <c r="G931" i="15"/>
  <c r="H927" i="15"/>
  <c r="F926" i="15"/>
  <c r="G928" i="15"/>
  <c r="G927" i="15"/>
  <c r="H933" i="15"/>
  <c r="H932" i="15"/>
  <c r="H931" i="15"/>
  <c r="H930" i="15"/>
  <c r="H926" i="15"/>
  <c r="H936" i="15"/>
  <c r="H928" i="15"/>
  <c r="G935" i="15"/>
  <c r="G937" i="15"/>
  <c r="G929" i="15"/>
  <c r="G844" i="15"/>
  <c r="H843" i="15"/>
  <c r="G840" i="15"/>
  <c r="G838" i="15"/>
  <c r="H845" i="15"/>
  <c r="H842" i="15"/>
  <c r="G841" i="15"/>
  <c r="H837" i="15"/>
  <c r="G834" i="15"/>
  <c r="G842" i="15"/>
  <c r="G839" i="15"/>
  <c r="H835" i="15"/>
  <c r="F834" i="15"/>
  <c r="G845" i="15"/>
  <c r="H841" i="15"/>
  <c r="H838" i="15"/>
  <c r="H836" i="15"/>
  <c r="G835" i="15"/>
  <c r="H839" i="15"/>
  <c r="H834" i="15"/>
  <c r="G843" i="15"/>
  <c r="G837" i="15"/>
  <c r="G836" i="15"/>
  <c r="H844" i="15"/>
  <c r="H840" i="15"/>
  <c r="J805" i="15"/>
  <c r="O805" i="15"/>
  <c r="J804" i="15"/>
  <c r="O804" i="15"/>
  <c r="G752" i="15"/>
  <c r="H751" i="15"/>
  <c r="G748" i="15"/>
  <c r="G746" i="15"/>
  <c r="H752" i="15"/>
  <c r="H749" i="15"/>
  <c r="G743" i="15"/>
  <c r="H742" i="15"/>
  <c r="G753" i="15"/>
  <c r="G749" i="15"/>
  <c r="H746" i="15"/>
  <c r="H744" i="15"/>
  <c r="H748" i="15"/>
  <c r="H745" i="15"/>
  <c r="G744" i="15"/>
  <c r="G751" i="15"/>
  <c r="H750" i="15"/>
  <c r="H747" i="15"/>
  <c r="G745" i="15"/>
  <c r="G742" i="15"/>
  <c r="H743" i="15"/>
  <c r="H753" i="15"/>
  <c r="G750" i="15"/>
  <c r="G747" i="15"/>
  <c r="F742" i="15"/>
  <c r="P993" i="15"/>
  <c r="D984" i="15"/>
  <c r="D938" i="15"/>
  <c r="M940" i="15"/>
  <c r="O940" i="15" s="1"/>
  <c r="P940" i="15"/>
  <c r="N940" i="15"/>
  <c r="L940" i="15"/>
  <c r="I940" i="15"/>
  <c r="M938" i="15"/>
  <c r="O938" i="15" s="1"/>
  <c r="L938" i="15"/>
  <c r="N938" i="15"/>
  <c r="I938" i="15"/>
  <c r="P938" i="15"/>
  <c r="P945" i="15"/>
  <c r="L945" i="15"/>
  <c r="N945" i="15"/>
  <c r="M945" i="15"/>
  <c r="O945" i="15" s="1"/>
  <c r="I945" i="15"/>
  <c r="N814" i="15"/>
  <c r="I814" i="15"/>
  <c r="M814" i="15"/>
  <c r="O814" i="15" s="1"/>
  <c r="P814" i="15"/>
  <c r="L814" i="15"/>
  <c r="D788" i="15"/>
  <c r="D723" i="15"/>
  <c r="D718" i="15"/>
  <c r="O718" i="15"/>
  <c r="J718" i="15"/>
  <c r="P704" i="15"/>
  <c r="I704" i="15"/>
  <c r="N704" i="15"/>
  <c r="L704" i="15"/>
  <c r="M704" i="15"/>
  <c r="O704" i="15" s="1"/>
  <c r="M697" i="15"/>
  <c r="O697" i="15" s="1"/>
  <c r="P697" i="15"/>
  <c r="L697" i="15"/>
  <c r="I697" i="15"/>
  <c r="N697" i="15"/>
  <c r="P707" i="15"/>
  <c r="L707" i="15"/>
  <c r="I707" i="15"/>
  <c r="J707" i="15" s="1"/>
  <c r="M707" i="15"/>
  <c r="O707" i="15" s="1"/>
  <c r="N707" i="15"/>
  <c r="P407" i="15"/>
  <c r="L407" i="15"/>
  <c r="N407" i="15"/>
  <c r="I407" i="15"/>
  <c r="J407" i="15" s="1"/>
  <c r="M407" i="15"/>
  <c r="O407" i="15" s="1"/>
  <c r="P300" i="15"/>
  <c r="L300" i="15"/>
  <c r="N300" i="15"/>
  <c r="I300" i="15"/>
  <c r="M300" i="15"/>
  <c r="O300" i="15" s="1"/>
  <c r="O961" i="15"/>
  <c r="P802" i="15"/>
  <c r="P731" i="15"/>
  <c r="D994" i="15"/>
  <c r="N888" i="15"/>
  <c r="M888" i="15"/>
  <c r="O888" i="15" s="1"/>
  <c r="L888" i="15"/>
  <c r="I888" i="15"/>
  <c r="P888" i="15"/>
  <c r="M793" i="15"/>
  <c r="O793" i="15" s="1"/>
  <c r="I793" i="15"/>
  <c r="P793" i="15"/>
  <c r="N793" i="15"/>
  <c r="L793" i="15"/>
  <c r="J792" i="15"/>
  <c r="O792" i="15"/>
  <c r="L799" i="15"/>
  <c r="M799" i="15"/>
  <c r="O799" i="15" s="1"/>
  <c r="I799" i="15"/>
  <c r="P799" i="15"/>
  <c r="L698" i="15"/>
  <c r="I698" i="15"/>
  <c r="N698" i="15"/>
  <c r="P698" i="15"/>
  <c r="M698" i="15"/>
  <c r="O698" i="15" s="1"/>
  <c r="N409" i="15"/>
  <c r="I409" i="15"/>
  <c r="J409" i="15" s="1"/>
  <c r="P409" i="15"/>
  <c r="L409" i="15"/>
  <c r="M409" i="15"/>
  <c r="O409" i="15" s="1"/>
  <c r="N401" i="15"/>
  <c r="I401" i="15"/>
  <c r="J401" i="15" s="1"/>
  <c r="P401" i="15"/>
  <c r="L401" i="15"/>
  <c r="M401" i="15"/>
  <c r="O401" i="15" s="1"/>
  <c r="N298" i="15"/>
  <c r="I298" i="15"/>
  <c r="P298" i="15"/>
  <c r="L298" i="15"/>
  <c r="M298" i="15"/>
  <c r="O298" i="15" s="1"/>
  <c r="P1000" i="15"/>
  <c r="O955" i="15"/>
  <c r="O958" i="15"/>
  <c r="N959" i="15"/>
  <c r="I959" i="15"/>
  <c r="M959" i="15"/>
  <c r="O959" i="15" s="1"/>
  <c r="P959" i="15"/>
  <c r="L959" i="15"/>
  <c r="P957" i="15"/>
  <c r="L957" i="15"/>
  <c r="I957" i="15"/>
  <c r="N957" i="15"/>
  <c r="M957" i="15"/>
  <c r="O957" i="15" s="1"/>
  <c r="O885" i="15"/>
  <c r="J885" i="15"/>
  <c r="L881" i="15"/>
  <c r="N881" i="15"/>
  <c r="P881" i="15"/>
  <c r="I881" i="15"/>
  <c r="J881" i="15" s="1"/>
  <c r="M881" i="15"/>
  <c r="O881" i="15" s="1"/>
  <c r="M880" i="15"/>
  <c r="O880" i="15" s="1"/>
  <c r="L880" i="15"/>
  <c r="I880" i="15"/>
  <c r="J880" i="15" s="1"/>
  <c r="N880" i="15"/>
  <c r="P880" i="15"/>
  <c r="J890" i="15"/>
  <c r="O890" i="15"/>
  <c r="M780" i="15"/>
  <c r="O780" i="15" s="1"/>
  <c r="L780" i="15"/>
  <c r="I780" i="15"/>
  <c r="N780" i="15"/>
  <c r="O766" i="15"/>
  <c r="O768" i="15"/>
  <c r="P764" i="15"/>
  <c r="L764" i="15"/>
  <c r="N764" i="15"/>
  <c r="I764" i="15"/>
  <c r="M764" i="15"/>
  <c r="O764" i="15" s="1"/>
  <c r="G669" i="15"/>
  <c r="H668" i="15"/>
  <c r="G665" i="15"/>
  <c r="H664" i="15"/>
  <c r="F662" i="15"/>
  <c r="H670" i="15"/>
  <c r="H667" i="15"/>
  <c r="G666" i="15"/>
  <c r="G663" i="15"/>
  <c r="H669" i="15"/>
  <c r="H665" i="15"/>
  <c r="G662" i="15"/>
  <c r="G671" i="15"/>
  <c r="G667" i="15"/>
  <c r="H663" i="15"/>
  <c r="H671" i="15"/>
  <c r="G668" i="15"/>
  <c r="H666" i="15"/>
  <c r="H662" i="15"/>
  <c r="G664" i="15"/>
  <c r="G670" i="15"/>
  <c r="M558" i="15"/>
  <c r="O558" i="15" s="1"/>
  <c r="I558" i="15"/>
  <c r="L558" i="15"/>
  <c r="P558" i="15"/>
  <c r="N558" i="15"/>
  <c r="L504" i="15"/>
  <c r="N504" i="15"/>
  <c r="P504" i="15"/>
  <c r="I504" i="15"/>
  <c r="J504" i="15" s="1"/>
  <c r="M504" i="15"/>
  <c r="O504" i="15" s="1"/>
  <c r="M485" i="15"/>
  <c r="O485" i="15" s="1"/>
  <c r="L485" i="15"/>
  <c r="I485" i="15"/>
  <c r="P485" i="15"/>
  <c r="N485" i="15"/>
  <c r="O457" i="15"/>
  <c r="J457" i="15"/>
  <c r="P457" i="15"/>
  <c r="M392" i="15"/>
  <c r="O392" i="15" s="1"/>
  <c r="P392" i="15"/>
  <c r="N392" i="15"/>
  <c r="I392" i="15"/>
  <c r="J392" i="15" s="1"/>
  <c r="L392" i="15"/>
  <c r="O390" i="15"/>
  <c r="J390" i="15"/>
  <c r="P390" i="15"/>
  <c r="P393" i="15"/>
  <c r="L393" i="15"/>
  <c r="N393" i="15"/>
  <c r="I393" i="15"/>
  <c r="J393" i="15" s="1"/>
  <c r="M393" i="15"/>
  <c r="O393" i="15" s="1"/>
  <c r="N760" i="15"/>
  <c r="I760" i="15"/>
  <c r="M760" i="15"/>
  <c r="O760" i="15" s="1"/>
  <c r="L760" i="15"/>
  <c r="P760" i="15"/>
  <c r="O754" i="15"/>
  <c r="D754" i="15"/>
  <c r="O755" i="15"/>
  <c r="M759" i="15"/>
  <c r="O759" i="15" s="1"/>
  <c r="P759" i="15"/>
  <c r="N759" i="15"/>
  <c r="L759" i="15"/>
  <c r="I759" i="15"/>
  <c r="O757" i="15"/>
  <c r="M716" i="15"/>
  <c r="O716" i="15" s="1"/>
  <c r="L716" i="15"/>
  <c r="N716" i="15"/>
  <c r="I716" i="15"/>
  <c r="P716" i="15"/>
  <c r="J708" i="15"/>
  <c r="D708" i="15"/>
  <c r="P708" i="15"/>
  <c r="L708" i="15"/>
  <c r="N708" i="15"/>
  <c r="I708" i="15"/>
  <c r="M708" i="15"/>
  <c r="O708" i="15" s="1"/>
  <c r="J716" i="15"/>
  <c r="M561" i="15"/>
  <c r="O561" i="15" s="1"/>
  <c r="P561" i="15"/>
  <c r="N561" i="15"/>
  <c r="L561" i="15"/>
  <c r="I561" i="15"/>
  <c r="J561" i="15" s="1"/>
  <c r="M559" i="15"/>
  <c r="O559" i="15" s="1"/>
  <c r="N559" i="15"/>
  <c r="P559" i="15"/>
  <c r="I559" i="15"/>
  <c r="J559" i="15" s="1"/>
  <c r="L559" i="15"/>
  <c r="D558" i="15"/>
  <c r="J558" i="15"/>
  <c r="O563" i="15"/>
  <c r="J563" i="15"/>
  <c r="N480" i="15"/>
  <c r="I480" i="15"/>
  <c r="J480" i="15" s="1"/>
  <c r="L480" i="15"/>
  <c r="M480" i="15"/>
  <c r="O480" i="15" s="1"/>
  <c r="P480" i="15"/>
  <c r="P487" i="15"/>
  <c r="I487" i="15"/>
  <c r="J487" i="15" s="1"/>
  <c r="M487" i="15"/>
  <c r="O487" i="15" s="1"/>
  <c r="L487" i="15"/>
  <c r="N487" i="15"/>
  <c r="J485" i="15"/>
  <c r="L574" i="15"/>
  <c r="N574" i="15"/>
  <c r="I574" i="15"/>
  <c r="J574" i="15" s="1"/>
  <c r="M574" i="15"/>
  <c r="O574" i="15" s="1"/>
  <c r="P574" i="15"/>
  <c r="P570" i="15"/>
  <c r="I570" i="15"/>
  <c r="J570" i="15" s="1"/>
  <c r="M570" i="15"/>
  <c r="O570" i="15" s="1"/>
  <c r="N570" i="15"/>
  <c r="L570" i="15"/>
  <c r="M572" i="15"/>
  <c r="O572" i="15" s="1"/>
  <c r="N572" i="15"/>
  <c r="P572" i="15"/>
  <c r="I572" i="15"/>
  <c r="J572" i="15" s="1"/>
  <c r="L572" i="15"/>
  <c r="P577" i="15"/>
  <c r="L577" i="15"/>
  <c r="N577" i="15"/>
  <c r="M577" i="15"/>
  <c r="O577" i="15" s="1"/>
  <c r="I577" i="15"/>
  <c r="J577" i="15" s="1"/>
  <c r="N491" i="15"/>
  <c r="I491" i="15"/>
  <c r="L491" i="15"/>
  <c r="M491" i="15"/>
  <c r="P491" i="15"/>
  <c r="M467" i="15"/>
  <c r="O467" i="15" s="1"/>
  <c r="N467" i="15"/>
  <c r="L467" i="15"/>
  <c r="I467" i="15"/>
  <c r="J467" i="15" s="1"/>
  <c r="P467" i="15"/>
  <c r="M423" i="15"/>
  <c r="N423" i="15"/>
  <c r="L423" i="15"/>
  <c r="P423" i="15"/>
  <c r="I423" i="15"/>
  <c r="J396" i="15"/>
  <c r="V396" i="15" s="1"/>
  <c r="O396" i="15"/>
  <c r="D396" i="15"/>
  <c r="P386" i="15"/>
  <c r="H413" i="15"/>
  <c r="D411" i="15" s="1"/>
  <c r="J395" i="15"/>
  <c r="O318" i="15"/>
  <c r="J318" i="15"/>
  <c r="M306" i="15"/>
  <c r="O306" i="15" s="1"/>
  <c r="P306" i="15"/>
  <c r="I306" i="15"/>
  <c r="J306" i="15" s="1"/>
  <c r="N306" i="15"/>
  <c r="L306" i="15"/>
  <c r="O292" i="15"/>
  <c r="J292" i="15"/>
  <c r="O284" i="15"/>
  <c r="J284" i="15"/>
  <c r="P291" i="15"/>
  <c r="L291" i="15"/>
  <c r="N291" i="15"/>
  <c r="I291" i="15"/>
  <c r="J291" i="15" s="1"/>
  <c r="M291" i="15"/>
  <c r="O291" i="15" s="1"/>
  <c r="O264" i="15"/>
  <c r="J264" i="15"/>
  <c r="N242" i="15"/>
  <c r="I242" i="15"/>
  <c r="M242" i="15"/>
  <c r="O242" i="15" s="1"/>
  <c r="P242" i="15"/>
  <c r="L242" i="15"/>
  <c r="G215" i="15"/>
  <c r="H214" i="15"/>
  <c r="H212" i="15"/>
  <c r="H215" i="15"/>
  <c r="G216" i="15"/>
  <c r="H213" i="15"/>
  <c r="G212" i="15"/>
  <c r="H216" i="15"/>
  <c r="G214" i="15"/>
  <c r="G213" i="15"/>
  <c r="F212" i="15"/>
  <c r="M166" i="15"/>
  <c r="O166" i="15" s="1"/>
  <c r="N166" i="15"/>
  <c r="L166" i="15"/>
  <c r="P166" i="15"/>
  <c r="I166" i="15"/>
  <c r="J166" i="15" s="1"/>
  <c r="P22" i="15"/>
  <c r="L22" i="15"/>
  <c r="N22" i="15"/>
  <c r="I22" i="15"/>
  <c r="J22" i="15" s="1"/>
  <c r="M22" i="15"/>
  <c r="O22" i="15" s="1"/>
  <c r="E740" i="15"/>
  <c r="J764" i="15" s="1"/>
  <c r="F739" i="15"/>
  <c r="E739" i="15"/>
  <c r="E326" i="15"/>
  <c r="H367" i="15" s="1"/>
  <c r="E325" i="15"/>
  <c r="F325" i="15"/>
  <c r="F647" i="15"/>
  <c r="E648" i="15"/>
  <c r="E647" i="15"/>
  <c r="E924" i="15"/>
  <c r="J947" i="15" s="1"/>
  <c r="F923" i="15"/>
  <c r="E923" i="15"/>
  <c r="P285" i="15"/>
  <c r="M168" i="15"/>
  <c r="I168" i="15"/>
  <c r="J168" i="15" s="1"/>
  <c r="N168" i="15"/>
  <c r="L168" i="15"/>
  <c r="P168" i="15"/>
  <c r="G76" i="15"/>
  <c r="G74" i="15"/>
  <c r="H76" i="15"/>
  <c r="G75" i="15"/>
  <c r="F74" i="15"/>
  <c r="H77" i="15"/>
  <c r="H78" i="15"/>
  <c r="G77" i="15"/>
  <c r="H75" i="15"/>
  <c r="H74" i="15"/>
  <c r="G78" i="15"/>
  <c r="M25" i="15"/>
  <c r="O25" i="15" s="1"/>
  <c r="P25" i="15"/>
  <c r="L25" i="15"/>
  <c r="I25" i="15"/>
  <c r="J25" i="15" s="1"/>
  <c r="N25" i="15"/>
  <c r="M12" i="15"/>
  <c r="O12" i="15" s="1"/>
  <c r="P12" i="15"/>
  <c r="L12" i="15"/>
  <c r="I12" i="15"/>
  <c r="J12" i="15" s="1"/>
  <c r="N12" i="15"/>
  <c r="M382" i="15"/>
  <c r="O382" i="15" s="1"/>
  <c r="L382" i="15"/>
  <c r="N382" i="15"/>
  <c r="P382" i="15"/>
  <c r="I382" i="15"/>
  <c r="J382" i="15" s="1"/>
  <c r="O385" i="15"/>
  <c r="J385" i="15"/>
  <c r="N381" i="15"/>
  <c r="I381" i="15"/>
  <c r="J381" i="15" s="1"/>
  <c r="P381" i="15"/>
  <c r="L381" i="15"/>
  <c r="M381" i="15"/>
  <c r="O381" i="15" s="1"/>
  <c r="O375" i="15"/>
  <c r="J375" i="15"/>
  <c r="P273" i="15"/>
  <c r="I273" i="15"/>
  <c r="M273" i="15"/>
  <c r="O273" i="15" s="1"/>
  <c r="N273" i="15"/>
  <c r="L273" i="15"/>
  <c r="D263" i="15"/>
  <c r="H228" i="15"/>
  <c r="F227" i="15"/>
  <c r="H227" i="15"/>
  <c r="G228" i="15"/>
  <c r="G227" i="15"/>
  <c r="J475" i="15"/>
  <c r="O475" i="15"/>
  <c r="M471" i="15"/>
  <c r="O471" i="15" s="1"/>
  <c r="I471" i="15"/>
  <c r="J471" i="15" s="1"/>
  <c r="P471" i="15"/>
  <c r="L471" i="15"/>
  <c r="N471" i="15"/>
  <c r="O470" i="15"/>
  <c r="J470" i="15"/>
  <c r="I477" i="15"/>
  <c r="J477" i="15" s="1"/>
  <c r="L477" i="15"/>
  <c r="P477" i="15"/>
  <c r="M477" i="15"/>
  <c r="O477" i="15" s="1"/>
  <c r="O469" i="15"/>
  <c r="J469" i="15"/>
  <c r="N488" i="15"/>
  <c r="L488" i="15"/>
  <c r="I488" i="15"/>
  <c r="J488" i="15" s="1"/>
  <c r="P488" i="15"/>
  <c r="M488" i="15"/>
  <c r="O488" i="15" s="1"/>
  <c r="O491" i="15"/>
  <c r="J491" i="15"/>
  <c r="O489" i="15"/>
  <c r="J489" i="15"/>
  <c r="O399" i="15"/>
  <c r="J399" i="15"/>
  <c r="G348" i="15"/>
  <c r="H347" i="15"/>
  <c r="G344" i="15"/>
  <c r="H343" i="15"/>
  <c r="G340" i="15"/>
  <c r="H349" i="15"/>
  <c r="G346" i="15"/>
  <c r="H345" i="15"/>
  <c r="G342" i="15"/>
  <c r="H341" i="15"/>
  <c r="G347" i="15"/>
  <c r="H346" i="15"/>
  <c r="F340" i="15"/>
  <c r="H348" i="15"/>
  <c r="H342" i="15"/>
  <c r="G341" i="15"/>
  <c r="G349" i="15"/>
  <c r="H344" i="15"/>
  <c r="G343" i="15"/>
  <c r="H340" i="15"/>
  <c r="G345" i="15"/>
  <c r="M308" i="15"/>
  <c r="O308" i="15" s="1"/>
  <c r="N308" i="15"/>
  <c r="P308" i="15"/>
  <c r="L308" i="15"/>
  <c r="I308" i="15"/>
  <c r="J308" i="15"/>
  <c r="P297" i="15"/>
  <c r="O498" i="15"/>
  <c r="J498" i="15"/>
  <c r="M497" i="15"/>
  <c r="N497" i="15"/>
  <c r="P497" i="15"/>
  <c r="I497" i="15"/>
  <c r="J497" i="15" s="1"/>
  <c r="L497" i="15"/>
  <c r="O497" i="15"/>
  <c r="J429" i="15"/>
  <c r="O429" i="15"/>
  <c r="M420" i="15"/>
  <c r="O420" i="15" s="1"/>
  <c r="I420" i="15"/>
  <c r="P420" i="15"/>
  <c r="L420" i="15"/>
  <c r="N420" i="15"/>
  <c r="M426" i="15"/>
  <c r="O426" i="15" s="1"/>
  <c r="P426" i="15"/>
  <c r="N426" i="15"/>
  <c r="I426" i="15"/>
  <c r="L426" i="15"/>
  <c r="O423" i="15"/>
  <c r="J423" i="15"/>
  <c r="O430" i="15"/>
  <c r="J430" i="15"/>
  <c r="M309" i="15"/>
  <c r="O309" i="15" s="1"/>
  <c r="I309" i="15"/>
  <c r="J309" i="15" s="1"/>
  <c r="L309" i="15"/>
  <c r="P309" i="15"/>
  <c r="N309" i="15"/>
  <c r="J273" i="15"/>
  <c r="J265" i="15"/>
  <c r="O265" i="15"/>
  <c r="J266" i="15"/>
  <c r="O266" i="15"/>
  <c r="N246" i="15"/>
  <c r="I246" i="15"/>
  <c r="M246" i="15"/>
  <c r="O246" i="15" s="1"/>
  <c r="L246" i="15"/>
  <c r="P246" i="15"/>
  <c r="O313" i="15"/>
  <c r="J313" i="15"/>
  <c r="P316" i="15"/>
  <c r="L316" i="15"/>
  <c r="N316" i="15"/>
  <c r="I316" i="15"/>
  <c r="J316" i="15" s="1"/>
  <c r="M316" i="15"/>
  <c r="O316" i="15" s="1"/>
  <c r="H88" i="15"/>
  <c r="G85" i="15"/>
  <c r="H84" i="15"/>
  <c r="G81" i="15"/>
  <c r="H80" i="15"/>
  <c r="G87" i="15"/>
  <c r="G84" i="15"/>
  <c r="H81" i="15"/>
  <c r="G88" i="15"/>
  <c r="H85" i="15"/>
  <c r="H82" i="15"/>
  <c r="H79" i="15"/>
  <c r="H86" i="15"/>
  <c r="H83" i="15"/>
  <c r="G82" i="15"/>
  <c r="G79" i="15"/>
  <c r="G86" i="15"/>
  <c r="F79" i="15"/>
  <c r="G83" i="15"/>
  <c r="H87" i="15"/>
  <c r="G80" i="15"/>
  <c r="P31" i="15"/>
  <c r="P313" i="15"/>
  <c r="P696" i="15"/>
  <c r="M474" i="15"/>
  <c r="O474" i="15" s="1"/>
  <c r="N474" i="15"/>
  <c r="L474" i="15"/>
  <c r="P474" i="15"/>
  <c r="I474" i="15"/>
  <c r="J474" i="15" s="1"/>
  <c r="J405" i="15"/>
  <c r="O168" i="15"/>
  <c r="P282" i="15"/>
  <c r="O245" i="15"/>
  <c r="J245" i="15"/>
  <c r="J238" i="15"/>
  <c r="O238" i="15"/>
  <c r="P239" i="15"/>
  <c r="L239" i="15"/>
  <c r="I239" i="15"/>
  <c r="J239" i="15" s="1"/>
  <c r="N239" i="15"/>
  <c r="M239" i="15"/>
  <c r="O239" i="15" s="1"/>
  <c r="J247" i="15"/>
  <c r="O247" i="15"/>
  <c r="F641" i="15"/>
  <c r="H641" i="15"/>
  <c r="H642" i="15"/>
  <c r="G642" i="15"/>
  <c r="G641" i="15"/>
  <c r="G639" i="15"/>
  <c r="H638" i="15"/>
  <c r="G635" i="15"/>
  <c r="H634" i="15"/>
  <c r="G631" i="15"/>
  <c r="H639" i="15"/>
  <c r="H636" i="15"/>
  <c r="H633" i="15"/>
  <c r="G632" i="15"/>
  <c r="G640" i="15"/>
  <c r="G636" i="15"/>
  <c r="H632" i="15"/>
  <c r="G638" i="15"/>
  <c r="H637" i="15"/>
  <c r="G634" i="15"/>
  <c r="F631" i="15"/>
  <c r="H631" i="15"/>
  <c r="H640" i="15"/>
  <c r="G637" i="15"/>
  <c r="G633" i="15"/>
  <c r="H635" i="15"/>
  <c r="M456" i="15"/>
  <c r="O456" i="15" s="1"/>
  <c r="I456" i="15"/>
  <c r="P456" i="15"/>
  <c r="L456" i="15"/>
  <c r="N456" i="15"/>
  <c r="O450" i="15"/>
  <c r="J450" i="15"/>
  <c r="O448" i="15"/>
  <c r="J448" i="15"/>
  <c r="J456" i="15"/>
  <c r="J150" i="15"/>
  <c r="O150" i="15"/>
  <c r="G108" i="15"/>
  <c r="H107" i="15"/>
  <c r="G104" i="15"/>
  <c r="H101" i="15"/>
  <c r="H100" i="15"/>
  <c r="H99" i="15"/>
  <c r="H98" i="15"/>
  <c r="H108" i="15"/>
  <c r="H105" i="15"/>
  <c r="G98" i="15"/>
  <c r="H109" i="15"/>
  <c r="H106" i="15"/>
  <c r="G105" i="15"/>
  <c r="H102" i="15"/>
  <c r="G101" i="15"/>
  <c r="F98" i="15"/>
  <c r="G106" i="15"/>
  <c r="G102" i="15"/>
  <c r="G100" i="15"/>
  <c r="G109" i="15"/>
  <c r="H103" i="15"/>
  <c r="G107" i="15"/>
  <c r="H104" i="15"/>
  <c r="G103" i="15"/>
  <c r="G99" i="15"/>
  <c r="P1195" i="15"/>
  <c r="O1195" i="15"/>
  <c r="P27" i="15"/>
  <c r="O199" i="15"/>
  <c r="J199" i="15"/>
  <c r="O200" i="15"/>
  <c r="J200" i="15"/>
  <c r="P192" i="15"/>
  <c r="L192" i="15"/>
  <c r="I192" i="15"/>
  <c r="J192" i="15" s="1"/>
  <c r="M192" i="15"/>
  <c r="O192" i="15" s="1"/>
  <c r="N192" i="15"/>
  <c r="P198" i="15"/>
  <c r="L198" i="15"/>
  <c r="N198" i="15"/>
  <c r="M198" i="15"/>
  <c r="O198" i="15" s="1"/>
  <c r="I198" i="15"/>
  <c r="J198" i="15" s="1"/>
  <c r="J148" i="15"/>
  <c r="O148" i="15"/>
  <c r="M151" i="15"/>
  <c r="O151" i="15" s="1"/>
  <c r="I151" i="15"/>
  <c r="J151" i="15" s="1"/>
  <c r="N151" i="15"/>
  <c r="L151" i="15"/>
  <c r="P151" i="15"/>
  <c r="M153" i="15"/>
  <c r="O153" i="15" s="1"/>
  <c r="L153" i="15"/>
  <c r="P153" i="15"/>
  <c r="I153" i="15"/>
  <c r="N153" i="15"/>
  <c r="P146" i="15"/>
  <c r="L146" i="15"/>
  <c r="M146" i="15"/>
  <c r="O146" i="15" s="1"/>
  <c r="I146" i="15"/>
  <c r="J146" i="15" s="1"/>
  <c r="N146" i="15"/>
  <c r="P152" i="15"/>
  <c r="L152" i="15"/>
  <c r="I152" i="15"/>
  <c r="J152" i="15" s="1"/>
  <c r="N152" i="15"/>
  <c r="M152" i="15"/>
  <c r="O152" i="15" s="1"/>
  <c r="N62" i="15"/>
  <c r="I62" i="15"/>
  <c r="J62" i="15" s="1"/>
  <c r="M62" i="15"/>
  <c r="O62" i="15" s="1"/>
  <c r="L62" i="15"/>
  <c r="P62" i="15"/>
  <c r="M43" i="15"/>
  <c r="O43" i="15" s="1"/>
  <c r="P43" i="15"/>
  <c r="L43" i="15"/>
  <c r="I43" i="15"/>
  <c r="J43" i="15" s="1"/>
  <c r="N43" i="15"/>
  <c r="V28" i="15"/>
  <c r="P430" i="15"/>
  <c r="O111" i="15"/>
  <c r="J111" i="15"/>
  <c r="M113" i="15"/>
  <c r="I113" i="15"/>
  <c r="J113" i="15" s="1"/>
  <c r="N113" i="15"/>
  <c r="L113" i="15"/>
  <c r="P113" i="15"/>
  <c r="M115" i="15"/>
  <c r="O115" i="15" s="1"/>
  <c r="L115" i="15"/>
  <c r="P115" i="15"/>
  <c r="I115" i="15"/>
  <c r="J115" i="15" s="1"/>
  <c r="N115" i="15"/>
  <c r="O113" i="15"/>
  <c r="O61" i="15"/>
  <c r="J61" i="15"/>
  <c r="P63" i="15"/>
  <c r="I63" i="15"/>
  <c r="M63" i="15"/>
  <c r="O63" i="15" s="1"/>
  <c r="L63" i="15"/>
  <c r="M52" i="15"/>
  <c r="P52" i="15"/>
  <c r="L52" i="15"/>
  <c r="N52" i="15"/>
  <c r="I52" i="15"/>
  <c r="J52" i="15" s="1"/>
  <c r="M57" i="15"/>
  <c r="O57" i="15" s="1"/>
  <c r="P57" i="15"/>
  <c r="L57" i="15"/>
  <c r="I57" i="15"/>
  <c r="N57" i="15"/>
  <c r="D52" i="15"/>
  <c r="O52" i="15"/>
  <c r="J57" i="15"/>
  <c r="O597" i="15"/>
  <c r="P597" i="15"/>
  <c r="D18" i="15"/>
  <c r="P23" i="15"/>
  <c r="I1023" i="15" l="1"/>
  <c r="N1023" i="15"/>
  <c r="P1023" i="15"/>
  <c r="L1023" i="15"/>
  <c r="M1023" i="15"/>
  <c r="N1024" i="15"/>
  <c r="I1024" i="15"/>
  <c r="J1024" i="15" s="1"/>
  <c r="L1024" i="15"/>
  <c r="M1024" i="15"/>
  <c r="O1024" i="15" s="1"/>
  <c r="L1022" i="15"/>
  <c r="N1022" i="15"/>
  <c r="M1022" i="15"/>
  <c r="O1022" i="15" s="1"/>
  <c r="I1022" i="15"/>
  <c r="J1022" i="15" s="1"/>
  <c r="I483" i="15"/>
  <c r="J483" i="15" s="1"/>
  <c r="N483" i="15"/>
  <c r="L483" i="15"/>
  <c r="M483" i="15"/>
  <c r="O483" i="15" s="1"/>
  <c r="M696" i="15"/>
  <c r="O696" i="15" s="1"/>
  <c r="I696" i="15"/>
  <c r="J696" i="15" s="1"/>
  <c r="N696" i="15"/>
  <c r="R700" i="15" s="1"/>
  <c r="L696" i="15"/>
  <c r="L725" i="15"/>
  <c r="M725" i="15"/>
  <c r="O725" i="15" s="1"/>
  <c r="I725" i="15"/>
  <c r="J725" i="15" s="1"/>
  <c r="N725" i="15"/>
  <c r="D1132" i="15"/>
  <c r="M27" i="15"/>
  <c r="O27" i="15" s="1"/>
  <c r="I27" i="15"/>
  <c r="N27" i="15"/>
  <c r="L27" i="15"/>
  <c r="M501" i="15"/>
  <c r="O501" i="15" s="1"/>
  <c r="I501" i="15"/>
  <c r="J501" i="15" s="1"/>
  <c r="L501" i="15"/>
  <c r="N501" i="15"/>
  <c r="N906" i="15"/>
  <c r="I906" i="15"/>
  <c r="J906" i="15" s="1"/>
  <c r="L906" i="15"/>
  <c r="M906" i="15"/>
  <c r="O906" i="15" s="1"/>
  <c r="P483" i="15"/>
  <c r="N987" i="15"/>
  <c r="L987" i="15"/>
  <c r="I987" i="15"/>
  <c r="J987" i="15" s="1"/>
  <c r="P987" i="15"/>
  <c r="M987" i="15"/>
  <c r="O987" i="15" s="1"/>
  <c r="N576" i="15"/>
  <c r="M576" i="15"/>
  <c r="O576" i="15" s="1"/>
  <c r="I576" i="15"/>
  <c r="J576" i="15" s="1"/>
  <c r="L576" i="15"/>
  <c r="I907" i="15"/>
  <c r="L907" i="15"/>
  <c r="P907" i="15"/>
  <c r="M907" i="15"/>
  <c r="O907" i="15" s="1"/>
  <c r="N907" i="15"/>
  <c r="M1111" i="15"/>
  <c r="N1111" i="15"/>
  <c r="L1111" i="15"/>
  <c r="I1111" i="15"/>
  <c r="J1111" i="15" s="1"/>
  <c r="P1111" i="15"/>
  <c r="L719" i="15"/>
  <c r="I719" i="15"/>
  <c r="M719" i="15"/>
  <c r="O719" i="15" s="1"/>
  <c r="N719" i="15"/>
  <c r="M1131" i="15"/>
  <c r="O1131" i="15" s="1"/>
  <c r="N1131" i="15"/>
  <c r="L1131" i="15"/>
  <c r="I1131" i="15"/>
  <c r="J1131" i="15" s="1"/>
  <c r="P1131" i="15"/>
  <c r="J1054" i="15"/>
  <c r="P1020" i="15"/>
  <c r="N1020" i="15"/>
  <c r="L1020" i="15"/>
  <c r="I1020" i="15"/>
  <c r="M1020" i="15"/>
  <c r="I1027" i="15"/>
  <c r="L1027" i="15"/>
  <c r="M1027" i="15"/>
  <c r="O1027" i="15" s="1"/>
  <c r="N1027" i="15"/>
  <c r="P1027" i="15"/>
  <c r="O1023" i="15"/>
  <c r="N699" i="15"/>
  <c r="I699" i="15"/>
  <c r="J699" i="15" s="1"/>
  <c r="M699" i="15"/>
  <c r="O699" i="15" s="1"/>
  <c r="L699" i="15"/>
  <c r="M700" i="15"/>
  <c r="O700" i="15" s="1"/>
  <c r="I700" i="15"/>
  <c r="J700" i="15" s="1"/>
  <c r="N700" i="15"/>
  <c r="L700" i="15"/>
  <c r="L728" i="15"/>
  <c r="M728" i="15"/>
  <c r="O728" i="15" s="1"/>
  <c r="N728" i="15"/>
  <c r="I728" i="15"/>
  <c r="J728" i="15" s="1"/>
  <c r="L19" i="15"/>
  <c r="N19" i="15"/>
  <c r="I19" i="15"/>
  <c r="J19" i="15" s="1"/>
  <c r="M19" i="15"/>
  <c r="O19" i="15" s="1"/>
  <c r="L23" i="15"/>
  <c r="N23" i="15"/>
  <c r="I23" i="15"/>
  <c r="J23" i="15" s="1"/>
  <c r="M23" i="15"/>
  <c r="O23" i="15" s="1"/>
  <c r="I499" i="15"/>
  <c r="J499" i="15" s="1"/>
  <c r="P499" i="15"/>
  <c r="L499" i="15"/>
  <c r="N499" i="15"/>
  <c r="M499" i="15"/>
  <c r="O499" i="15" s="1"/>
  <c r="L31" i="15"/>
  <c r="N31" i="15"/>
  <c r="I31" i="15"/>
  <c r="J31" i="15" s="1"/>
  <c r="M31" i="15"/>
  <c r="O31" i="15" s="1"/>
  <c r="M993" i="15"/>
  <c r="O993" i="15" s="1"/>
  <c r="N993" i="15"/>
  <c r="I993" i="15"/>
  <c r="J993" i="15" s="1"/>
  <c r="L993" i="15"/>
  <c r="N571" i="15"/>
  <c r="I571" i="15"/>
  <c r="J571" i="15" s="1"/>
  <c r="L571" i="15"/>
  <c r="M571" i="15"/>
  <c r="O571" i="15" s="1"/>
  <c r="M1120" i="15"/>
  <c r="O1120" i="15" s="1"/>
  <c r="L1120" i="15"/>
  <c r="I1120" i="15"/>
  <c r="J1120" i="15" s="1"/>
  <c r="P1120" i="15"/>
  <c r="N1120" i="15"/>
  <c r="M1115" i="15"/>
  <c r="O1115" i="15" s="1"/>
  <c r="L1115" i="15"/>
  <c r="I1115" i="15"/>
  <c r="J1115" i="15" s="1"/>
  <c r="N1115" i="15"/>
  <c r="M1112" i="15"/>
  <c r="O1112" i="15" s="1"/>
  <c r="I1112" i="15"/>
  <c r="J1112" i="15" s="1"/>
  <c r="L1112" i="15"/>
  <c r="P1112" i="15"/>
  <c r="N1112" i="15"/>
  <c r="M720" i="15"/>
  <c r="O720" i="15" s="1"/>
  <c r="I720" i="15"/>
  <c r="N720" i="15"/>
  <c r="L720" i="15"/>
  <c r="N997" i="15"/>
  <c r="P997" i="15"/>
  <c r="M997" i="15"/>
  <c r="O997" i="15" s="1"/>
  <c r="L997" i="15"/>
  <c r="I997" i="15"/>
  <c r="L715" i="15"/>
  <c r="N715" i="15"/>
  <c r="I715" i="15"/>
  <c r="J715" i="15" s="1"/>
  <c r="M715" i="15"/>
  <c r="O715" i="15" s="1"/>
  <c r="M1129" i="15"/>
  <c r="O1129" i="15" s="1"/>
  <c r="L1129" i="15"/>
  <c r="N1129" i="15"/>
  <c r="I1129" i="15"/>
  <c r="J1129" i="15" s="1"/>
  <c r="M1125" i="15"/>
  <c r="O1125" i="15" s="1"/>
  <c r="L1125" i="15"/>
  <c r="I1125" i="15"/>
  <c r="J1125" i="15" s="1"/>
  <c r="P1125" i="15"/>
  <c r="N1125" i="15"/>
  <c r="J720" i="15"/>
  <c r="J980" i="15"/>
  <c r="P1018" i="15"/>
  <c r="I1018" i="15"/>
  <c r="M1018" i="15"/>
  <c r="O1018" i="15" s="1"/>
  <c r="R1018" i="15" s="1"/>
  <c r="N1018" i="15"/>
  <c r="R1020" i="15" s="1"/>
  <c r="L1018" i="15"/>
  <c r="P1019" i="15"/>
  <c r="N1019" i="15"/>
  <c r="M1019" i="15"/>
  <c r="O1019" i="15" s="1"/>
  <c r="L1019" i="15"/>
  <c r="I1019" i="15"/>
  <c r="N731" i="15"/>
  <c r="L731" i="15"/>
  <c r="M731" i="15"/>
  <c r="O731" i="15" s="1"/>
  <c r="I731" i="15"/>
  <c r="J731" i="15" s="1"/>
  <c r="N729" i="15"/>
  <c r="L729" i="15"/>
  <c r="I729" i="15"/>
  <c r="M729" i="15"/>
  <c r="O729" i="15" s="1"/>
  <c r="N1133" i="15"/>
  <c r="I1133" i="15"/>
  <c r="M1133" i="15"/>
  <c r="O1133" i="15" s="1"/>
  <c r="L1133" i="15"/>
  <c r="N902" i="15"/>
  <c r="I902" i="15"/>
  <c r="J902" i="15" s="1"/>
  <c r="M902" i="15"/>
  <c r="O902" i="15" s="1"/>
  <c r="L902" i="15"/>
  <c r="P700" i="15"/>
  <c r="P1022" i="15"/>
  <c r="N985" i="15"/>
  <c r="M985" i="15"/>
  <c r="P985" i="15"/>
  <c r="I985" i="15"/>
  <c r="L985" i="15"/>
  <c r="N991" i="15"/>
  <c r="I991" i="15"/>
  <c r="J991" i="15" s="1"/>
  <c r="L991" i="15"/>
  <c r="M991" i="15"/>
  <c r="O991" i="15" s="1"/>
  <c r="I908" i="15"/>
  <c r="L908" i="15"/>
  <c r="N908" i="15"/>
  <c r="M908" i="15"/>
  <c r="O908" i="15" s="1"/>
  <c r="P908" i="15"/>
  <c r="D1110" i="15"/>
  <c r="O1111" i="15"/>
  <c r="M811" i="15"/>
  <c r="O811" i="15" s="1"/>
  <c r="L811" i="15"/>
  <c r="N811" i="15"/>
  <c r="I811" i="15"/>
  <c r="J811" i="15" s="1"/>
  <c r="L813" i="15"/>
  <c r="N813" i="15"/>
  <c r="M813" i="15"/>
  <c r="O813" i="15" s="1"/>
  <c r="I813" i="15"/>
  <c r="P813" i="15"/>
  <c r="L709" i="15"/>
  <c r="I709" i="15"/>
  <c r="M709" i="15"/>
  <c r="O709" i="15" s="1"/>
  <c r="N709" i="15"/>
  <c r="M1124" i="15"/>
  <c r="O1124" i="15" s="1"/>
  <c r="I1124" i="15"/>
  <c r="J1124" i="15" s="1"/>
  <c r="N1124" i="15"/>
  <c r="L1124" i="15"/>
  <c r="P1124" i="15"/>
  <c r="P1133" i="15"/>
  <c r="M1026" i="15"/>
  <c r="O1026" i="15" s="1"/>
  <c r="L1026" i="15"/>
  <c r="I1026" i="15"/>
  <c r="J1026" i="15" s="1"/>
  <c r="N1026" i="15"/>
  <c r="N1021" i="15"/>
  <c r="I1021" i="15"/>
  <c r="L1021" i="15"/>
  <c r="P1021" i="15"/>
  <c r="M1021" i="15"/>
  <c r="O1021" i="15" s="1"/>
  <c r="O1020" i="15"/>
  <c r="L705" i="15"/>
  <c r="M705" i="15"/>
  <c r="O705" i="15" s="1"/>
  <c r="N705" i="15"/>
  <c r="P705" i="15"/>
  <c r="I705" i="15"/>
  <c r="N1078" i="15"/>
  <c r="P1078" i="15"/>
  <c r="L1078" i="15"/>
  <c r="I1078" i="15"/>
  <c r="M1078" i="15"/>
  <c r="O1078" i="15" s="1"/>
  <c r="L723" i="15"/>
  <c r="M723" i="15"/>
  <c r="I723" i="15"/>
  <c r="N723" i="15"/>
  <c r="P723" i="15"/>
  <c r="O723" i="15"/>
  <c r="L732" i="15"/>
  <c r="M732" i="15"/>
  <c r="O732" i="15" s="1"/>
  <c r="N732" i="15"/>
  <c r="I732" i="15"/>
  <c r="P732" i="15"/>
  <c r="M1132" i="15"/>
  <c r="O1132" i="15" s="1"/>
  <c r="N1132" i="15"/>
  <c r="P1132" i="15"/>
  <c r="L1132" i="15"/>
  <c r="I1132" i="15"/>
  <c r="J1132" i="15" s="1"/>
  <c r="V1133" i="15" s="1"/>
  <c r="M320" i="15"/>
  <c r="O320" i="15" s="1"/>
  <c r="N320" i="15"/>
  <c r="R282" i="15" s="1"/>
  <c r="L320" i="15"/>
  <c r="P320" i="15"/>
  <c r="I320" i="15"/>
  <c r="P26" i="15"/>
  <c r="M26" i="15"/>
  <c r="O26" i="15" s="1"/>
  <c r="L26" i="15"/>
  <c r="N26" i="15"/>
  <c r="I26" i="15"/>
  <c r="J26" i="15" s="1"/>
  <c r="P725" i="15"/>
  <c r="M30" i="15"/>
  <c r="O30" i="15" s="1"/>
  <c r="I30" i="15"/>
  <c r="J30" i="15" s="1"/>
  <c r="P30" i="15"/>
  <c r="L30" i="15"/>
  <c r="N30" i="15"/>
  <c r="O985" i="15"/>
  <c r="I1119" i="15"/>
  <c r="J1119" i="15" s="1"/>
  <c r="P1119" i="15"/>
  <c r="L1119" i="15"/>
  <c r="N1119" i="15"/>
  <c r="M1119" i="15"/>
  <c r="O1119" i="15" s="1"/>
  <c r="N1116" i="15"/>
  <c r="M1116" i="15"/>
  <c r="O1116" i="15" s="1"/>
  <c r="I1116" i="15"/>
  <c r="J1116" i="15" s="1"/>
  <c r="L1116" i="15"/>
  <c r="N1110" i="15"/>
  <c r="P1110" i="15"/>
  <c r="R1115" i="15" s="1"/>
  <c r="I1110" i="15"/>
  <c r="J1110" i="15" s="1"/>
  <c r="L1110" i="15"/>
  <c r="M1110" i="15"/>
  <c r="O1110" i="15" s="1"/>
  <c r="L998" i="15"/>
  <c r="M998" i="15"/>
  <c r="O998" i="15" s="1"/>
  <c r="I998" i="15"/>
  <c r="J998" i="15" s="1"/>
  <c r="N998" i="15"/>
  <c r="M1127" i="15"/>
  <c r="O1127" i="15" s="1"/>
  <c r="I1127" i="15"/>
  <c r="J1127" i="15" s="1"/>
  <c r="L1127" i="15"/>
  <c r="N1127" i="15"/>
  <c r="P1128" i="15"/>
  <c r="L1128" i="15"/>
  <c r="M1128" i="15"/>
  <c r="O1128" i="15" s="1"/>
  <c r="N1128" i="15"/>
  <c r="I1128" i="15"/>
  <c r="J1128" i="15"/>
  <c r="P811" i="15"/>
  <c r="P906" i="15"/>
  <c r="V489" i="15"/>
  <c r="V488" i="15"/>
  <c r="D79" i="15"/>
  <c r="M341" i="15"/>
  <c r="N341" i="15"/>
  <c r="I341" i="15"/>
  <c r="P341" i="15"/>
  <c r="L341" i="15"/>
  <c r="V764" i="15"/>
  <c r="M107" i="15"/>
  <c r="L107" i="15"/>
  <c r="P107" i="15"/>
  <c r="I107" i="15"/>
  <c r="N107" i="15"/>
  <c r="N633" i="15"/>
  <c r="I633" i="15"/>
  <c r="M633" i="15"/>
  <c r="P633" i="15"/>
  <c r="L633" i="15"/>
  <c r="M99" i="15"/>
  <c r="O99" i="15" s="1"/>
  <c r="L99" i="15"/>
  <c r="P99" i="15"/>
  <c r="I99" i="15"/>
  <c r="J99" i="15" s="1"/>
  <c r="N99" i="15"/>
  <c r="N106" i="15"/>
  <c r="I106" i="15"/>
  <c r="J106" i="15" s="1"/>
  <c r="P106" i="15"/>
  <c r="M106" i="15"/>
  <c r="O106" i="15" s="1"/>
  <c r="L106" i="15"/>
  <c r="N105" i="15"/>
  <c r="M105" i="15"/>
  <c r="L105" i="15"/>
  <c r="P105" i="15"/>
  <c r="I105" i="15"/>
  <c r="J105" i="15" s="1"/>
  <c r="O105" i="15"/>
  <c r="P108" i="15"/>
  <c r="L108" i="15"/>
  <c r="N108" i="15"/>
  <c r="M108" i="15"/>
  <c r="I108" i="15"/>
  <c r="N637" i="15"/>
  <c r="I637" i="15"/>
  <c r="J637" i="15" s="1"/>
  <c r="P637" i="15"/>
  <c r="M637" i="15"/>
  <c r="O637" i="15" s="1"/>
  <c r="L637" i="15"/>
  <c r="M634" i="15"/>
  <c r="P634" i="15"/>
  <c r="L634" i="15"/>
  <c r="I634" i="15"/>
  <c r="N634" i="15"/>
  <c r="N636" i="15"/>
  <c r="P636" i="15"/>
  <c r="L636" i="15"/>
  <c r="I636" i="15"/>
  <c r="J636" i="15" s="1"/>
  <c r="M636" i="15"/>
  <c r="O636" i="15" s="1"/>
  <c r="P635" i="15"/>
  <c r="L635" i="15"/>
  <c r="M635" i="15"/>
  <c r="I635" i="15"/>
  <c r="N635" i="15"/>
  <c r="L642" i="15"/>
  <c r="M642" i="15"/>
  <c r="I642" i="15"/>
  <c r="N642" i="15"/>
  <c r="M80" i="15"/>
  <c r="O80" i="15" s="1"/>
  <c r="L80" i="15"/>
  <c r="P80" i="15"/>
  <c r="I80" i="15"/>
  <c r="J80" i="15" s="1"/>
  <c r="N80" i="15"/>
  <c r="L86" i="15"/>
  <c r="P86" i="15"/>
  <c r="I86" i="15"/>
  <c r="J86" i="15" s="1"/>
  <c r="N86" i="15"/>
  <c r="M86" i="15"/>
  <c r="O86" i="15" s="1"/>
  <c r="M88" i="15"/>
  <c r="O88" i="15" s="1"/>
  <c r="I88" i="15"/>
  <c r="N88" i="15"/>
  <c r="L88" i="15"/>
  <c r="P88" i="15"/>
  <c r="J88" i="15"/>
  <c r="M345" i="15"/>
  <c r="I345" i="15"/>
  <c r="N345" i="15"/>
  <c r="P345" i="15"/>
  <c r="L345" i="15"/>
  <c r="P349" i="15"/>
  <c r="M349" i="15"/>
  <c r="I349" i="15"/>
  <c r="L349" i="15"/>
  <c r="N342" i="15"/>
  <c r="I342" i="15"/>
  <c r="P342" i="15"/>
  <c r="L342" i="15"/>
  <c r="M342" i="15"/>
  <c r="P340" i="15"/>
  <c r="L340" i="15"/>
  <c r="N340" i="15"/>
  <c r="I340" i="15"/>
  <c r="M340" i="15"/>
  <c r="P348" i="15"/>
  <c r="L348" i="15"/>
  <c r="N348" i="15"/>
  <c r="I348" i="15"/>
  <c r="M348" i="15"/>
  <c r="N228" i="15"/>
  <c r="I228" i="15"/>
  <c r="L228" i="15"/>
  <c r="M228" i="15"/>
  <c r="D74" i="15"/>
  <c r="P74" i="15"/>
  <c r="L74" i="15"/>
  <c r="M74" i="15"/>
  <c r="O74" i="15" s="1"/>
  <c r="I74" i="15"/>
  <c r="J74" i="15" s="1"/>
  <c r="N74" i="15"/>
  <c r="H735" i="15"/>
  <c r="H689" i="15"/>
  <c r="O367" i="15"/>
  <c r="P367" i="15"/>
  <c r="M214" i="15"/>
  <c r="L214" i="15"/>
  <c r="I214" i="15"/>
  <c r="P214" i="15"/>
  <c r="N214" i="15"/>
  <c r="P216" i="15"/>
  <c r="I216" i="15"/>
  <c r="M216" i="15"/>
  <c r="N216" i="15"/>
  <c r="L216" i="15"/>
  <c r="P215" i="15"/>
  <c r="L215" i="15"/>
  <c r="N215" i="15"/>
  <c r="M215" i="15"/>
  <c r="I215" i="15"/>
  <c r="J754" i="15"/>
  <c r="N670" i="15"/>
  <c r="M670" i="15"/>
  <c r="I670" i="15"/>
  <c r="P670" i="15"/>
  <c r="L670" i="15"/>
  <c r="M668" i="15"/>
  <c r="P668" i="15"/>
  <c r="I668" i="15"/>
  <c r="N668" i="15"/>
  <c r="L668" i="15"/>
  <c r="N671" i="15"/>
  <c r="I671" i="15"/>
  <c r="P671" i="15"/>
  <c r="L671" i="15"/>
  <c r="M671" i="15"/>
  <c r="N663" i="15"/>
  <c r="I663" i="15"/>
  <c r="M663" i="15"/>
  <c r="L663" i="15"/>
  <c r="P663" i="15"/>
  <c r="P669" i="15"/>
  <c r="L669" i="15"/>
  <c r="M669" i="15"/>
  <c r="N669" i="15"/>
  <c r="I669" i="15"/>
  <c r="J766" i="15"/>
  <c r="J955" i="15"/>
  <c r="J938" i="15"/>
  <c r="P753" i="15"/>
  <c r="L753" i="15"/>
  <c r="I753" i="15"/>
  <c r="N753" i="15"/>
  <c r="M753" i="15"/>
  <c r="P752" i="15"/>
  <c r="L752" i="15"/>
  <c r="N752" i="15"/>
  <c r="I752" i="15"/>
  <c r="J752" i="15" s="1"/>
  <c r="M752" i="15"/>
  <c r="O752" i="15" s="1"/>
  <c r="N837" i="15"/>
  <c r="I837" i="15"/>
  <c r="M837" i="15"/>
  <c r="L837" i="15"/>
  <c r="P837" i="15"/>
  <c r="N835" i="15"/>
  <c r="I835" i="15"/>
  <c r="L835" i="15"/>
  <c r="P835" i="15"/>
  <c r="M835" i="15"/>
  <c r="P845" i="15"/>
  <c r="L845" i="15"/>
  <c r="I845" i="15"/>
  <c r="M845" i="15"/>
  <c r="N845" i="15"/>
  <c r="N842" i="15"/>
  <c r="I842" i="15"/>
  <c r="J842" i="15" s="1"/>
  <c r="P842" i="15"/>
  <c r="M842" i="15"/>
  <c r="O842" i="15" s="1"/>
  <c r="L842" i="15"/>
  <c r="M935" i="15"/>
  <c r="P935" i="15"/>
  <c r="N935" i="15"/>
  <c r="L935" i="15"/>
  <c r="I935" i="15"/>
  <c r="N927" i="15"/>
  <c r="I927" i="15"/>
  <c r="L927" i="15"/>
  <c r="P927" i="15"/>
  <c r="M927" i="15"/>
  <c r="N931" i="15"/>
  <c r="I931" i="15"/>
  <c r="P931" i="15"/>
  <c r="M931" i="15"/>
  <c r="L931" i="15"/>
  <c r="M933" i="15"/>
  <c r="I933" i="15"/>
  <c r="N933" i="15"/>
  <c r="L933" i="15"/>
  <c r="P933" i="15"/>
  <c r="P932" i="15"/>
  <c r="L932" i="15"/>
  <c r="M932" i="15"/>
  <c r="N932" i="15"/>
  <c r="I932" i="15"/>
  <c r="D815" i="15"/>
  <c r="L818" i="15"/>
  <c r="N818" i="15"/>
  <c r="M818" i="15"/>
  <c r="I818" i="15"/>
  <c r="P818" i="15"/>
  <c r="M823" i="15"/>
  <c r="I823" i="15"/>
  <c r="P823" i="15"/>
  <c r="N823" i="15"/>
  <c r="L823" i="15"/>
  <c r="M893" i="15"/>
  <c r="P893" i="15"/>
  <c r="I893" i="15"/>
  <c r="N893" i="15"/>
  <c r="L893" i="15"/>
  <c r="N895" i="15"/>
  <c r="M895" i="15"/>
  <c r="P895" i="15"/>
  <c r="L895" i="15"/>
  <c r="I895" i="15"/>
  <c r="N900" i="15"/>
  <c r="I900" i="15"/>
  <c r="L900" i="15"/>
  <c r="P900" i="15"/>
  <c r="M900" i="15"/>
  <c r="M622" i="15"/>
  <c r="O622" i="15" s="1"/>
  <c r="I622" i="15"/>
  <c r="N622" i="15"/>
  <c r="L622" i="15"/>
  <c r="P622" i="15"/>
  <c r="M624" i="15"/>
  <c r="I624" i="15"/>
  <c r="N624" i="15"/>
  <c r="L624" i="15"/>
  <c r="P624" i="15"/>
  <c r="J622" i="15"/>
  <c r="N549" i="15"/>
  <c r="I549" i="15"/>
  <c r="P549" i="15"/>
  <c r="M549" i="15"/>
  <c r="L549" i="15"/>
  <c r="N538" i="15"/>
  <c r="L538" i="15"/>
  <c r="I538" i="15"/>
  <c r="P538" i="15"/>
  <c r="M538" i="15"/>
  <c r="M536" i="15"/>
  <c r="P536" i="15"/>
  <c r="N536" i="15"/>
  <c r="L536" i="15"/>
  <c r="I536" i="15"/>
  <c r="P537" i="15"/>
  <c r="L537" i="15"/>
  <c r="M537" i="15"/>
  <c r="I537" i="15"/>
  <c r="N537" i="15"/>
  <c r="R696" i="15"/>
  <c r="P65" i="15"/>
  <c r="L65" i="15"/>
  <c r="I65" i="15"/>
  <c r="J65" i="15" s="1"/>
  <c r="N65" i="15"/>
  <c r="M65" i="15"/>
  <c r="O65" i="15"/>
  <c r="N67" i="15"/>
  <c r="I67" i="15"/>
  <c r="M67" i="15"/>
  <c r="L67" i="15"/>
  <c r="P67" i="15"/>
  <c r="M66" i="15"/>
  <c r="L66" i="15"/>
  <c r="P66" i="15"/>
  <c r="I66" i="15"/>
  <c r="N66" i="15"/>
  <c r="M364" i="15"/>
  <c r="P364" i="15"/>
  <c r="N364" i="15"/>
  <c r="I364" i="15"/>
  <c r="L364" i="15"/>
  <c r="M211" i="15"/>
  <c r="L211" i="15"/>
  <c r="I211" i="15"/>
  <c r="P211" i="15"/>
  <c r="N211" i="15"/>
  <c r="N209" i="15"/>
  <c r="L209" i="15"/>
  <c r="M209" i="15"/>
  <c r="P209" i="15"/>
  <c r="I209" i="15"/>
  <c r="J209" i="15" s="1"/>
  <c r="N210" i="15"/>
  <c r="I210" i="15"/>
  <c r="P210" i="15"/>
  <c r="M210" i="15"/>
  <c r="L210" i="15"/>
  <c r="O209" i="15"/>
  <c r="P208" i="15"/>
  <c r="L208" i="15"/>
  <c r="M208" i="15"/>
  <c r="I208" i="15"/>
  <c r="N208" i="15"/>
  <c r="J274" i="15"/>
  <c r="H459" i="15"/>
  <c r="J458" i="15"/>
  <c r="J427" i="15"/>
  <c r="N656" i="15"/>
  <c r="M656" i="15"/>
  <c r="I656" i="15"/>
  <c r="P656" i="15"/>
  <c r="L656" i="15"/>
  <c r="N657" i="15"/>
  <c r="I657" i="15"/>
  <c r="P657" i="15"/>
  <c r="L657" i="15"/>
  <c r="M657" i="15"/>
  <c r="M652" i="15"/>
  <c r="N652" i="15"/>
  <c r="L652" i="15"/>
  <c r="P652" i="15"/>
  <c r="I652" i="15"/>
  <c r="O652" i="15"/>
  <c r="J652" i="15"/>
  <c r="L659" i="15"/>
  <c r="P659" i="15"/>
  <c r="I659" i="15"/>
  <c r="J659" i="15" s="1"/>
  <c r="M659" i="15"/>
  <c r="O659" i="15" s="1"/>
  <c r="D580" i="15"/>
  <c r="M583" i="15"/>
  <c r="P583" i="15"/>
  <c r="N583" i="15"/>
  <c r="I583" i="15"/>
  <c r="L583" i="15"/>
  <c r="P581" i="15"/>
  <c r="L581" i="15"/>
  <c r="N581" i="15"/>
  <c r="I581" i="15"/>
  <c r="M581" i="15"/>
  <c r="D856" i="15"/>
  <c r="M857" i="15"/>
  <c r="L857" i="15"/>
  <c r="P857" i="15"/>
  <c r="I857" i="15"/>
  <c r="N857" i="15"/>
  <c r="P847" i="15"/>
  <c r="I847" i="15"/>
  <c r="L847" i="15"/>
  <c r="M847" i="15"/>
  <c r="N847" i="15"/>
  <c r="D846" i="15"/>
  <c r="P846" i="15"/>
  <c r="L846" i="15"/>
  <c r="N846" i="15"/>
  <c r="M846" i="15"/>
  <c r="O846" i="15" s="1"/>
  <c r="I846" i="15"/>
  <c r="J846" i="15" s="1"/>
  <c r="P854" i="15"/>
  <c r="L854" i="15"/>
  <c r="M854" i="15"/>
  <c r="I854" i="15"/>
  <c r="N854" i="15"/>
  <c r="M1089" i="15"/>
  <c r="I1089" i="15"/>
  <c r="P1089" i="15"/>
  <c r="N1089" i="15"/>
  <c r="L1089" i="15"/>
  <c r="N1135" i="15"/>
  <c r="I1135" i="15"/>
  <c r="M1135" i="15"/>
  <c r="P1135" i="15"/>
  <c r="L1135" i="15"/>
  <c r="M1134" i="15"/>
  <c r="L1134" i="15"/>
  <c r="P1134" i="15"/>
  <c r="I1134" i="15"/>
  <c r="N1134" i="15"/>
  <c r="M1157" i="15"/>
  <c r="P1157" i="15"/>
  <c r="I1157" i="15"/>
  <c r="N1157" i="15"/>
  <c r="L1157" i="15"/>
  <c r="O1163" i="15"/>
  <c r="N1161" i="15"/>
  <c r="P1161" i="15"/>
  <c r="M1161" i="15"/>
  <c r="L1161" i="15"/>
  <c r="I1161" i="15"/>
  <c r="M1164" i="15"/>
  <c r="P1164" i="15"/>
  <c r="N1164" i="15"/>
  <c r="L1164" i="15"/>
  <c r="I1164" i="15"/>
  <c r="P1163" i="15"/>
  <c r="L1163" i="15"/>
  <c r="I1163" i="15"/>
  <c r="J1163" i="15" s="1"/>
  <c r="N1163" i="15"/>
  <c r="M1163" i="15"/>
  <c r="N132" i="15"/>
  <c r="I132" i="15"/>
  <c r="L132" i="15"/>
  <c r="P132" i="15"/>
  <c r="M132" i="15"/>
  <c r="P131" i="15"/>
  <c r="I131" i="15"/>
  <c r="N131" i="15"/>
  <c r="M131" i="15"/>
  <c r="L131" i="15"/>
  <c r="D125" i="15"/>
  <c r="J243" i="15"/>
  <c r="N532" i="15"/>
  <c r="I532" i="15"/>
  <c r="J532" i="15" s="1"/>
  <c r="L532" i="15"/>
  <c r="P532" i="15"/>
  <c r="M532" i="15"/>
  <c r="D524" i="15"/>
  <c r="O532" i="15"/>
  <c r="P530" i="15"/>
  <c r="L530" i="15"/>
  <c r="N530" i="15"/>
  <c r="M530" i="15"/>
  <c r="I530" i="15"/>
  <c r="N543" i="15"/>
  <c r="L543" i="15"/>
  <c r="P543" i="15"/>
  <c r="M543" i="15"/>
  <c r="I543" i="15"/>
  <c r="J543" i="15" s="1"/>
  <c r="D539" i="15"/>
  <c r="P547" i="15"/>
  <c r="I547" i="15"/>
  <c r="M547" i="15"/>
  <c r="L547" i="15"/>
  <c r="N547" i="15"/>
  <c r="O543" i="15"/>
  <c r="P542" i="15"/>
  <c r="L542" i="15"/>
  <c r="M542" i="15"/>
  <c r="I542" i="15"/>
  <c r="N542" i="15"/>
  <c r="P1149" i="15"/>
  <c r="O1149" i="15"/>
  <c r="D89" i="15"/>
  <c r="J268" i="15"/>
  <c r="M335" i="15"/>
  <c r="O335" i="15" s="1"/>
  <c r="N335" i="15"/>
  <c r="I335" i="15"/>
  <c r="L335" i="15"/>
  <c r="P335" i="15"/>
  <c r="P339" i="15"/>
  <c r="L339" i="15"/>
  <c r="N339" i="15"/>
  <c r="I339" i="15"/>
  <c r="M339" i="15"/>
  <c r="N329" i="15"/>
  <c r="I329" i="15"/>
  <c r="P329" i="15"/>
  <c r="L329" i="15"/>
  <c r="M329" i="15"/>
  <c r="J335" i="15"/>
  <c r="P334" i="15"/>
  <c r="L334" i="15"/>
  <c r="N334" i="15"/>
  <c r="I334" i="15"/>
  <c r="M334" i="15"/>
  <c r="N222" i="15"/>
  <c r="I222" i="15"/>
  <c r="L222" i="15"/>
  <c r="P222" i="15"/>
  <c r="M222" i="15"/>
  <c r="P221" i="15"/>
  <c r="I221" i="15"/>
  <c r="M221" i="15"/>
  <c r="N221" i="15"/>
  <c r="L221" i="15"/>
  <c r="V1179" i="15"/>
  <c r="V719" i="15"/>
  <c r="N182" i="15"/>
  <c r="I182" i="15"/>
  <c r="L182" i="15"/>
  <c r="M182" i="15"/>
  <c r="N252" i="15"/>
  <c r="I252" i="15"/>
  <c r="L252" i="15"/>
  <c r="P252" i="15"/>
  <c r="M252" i="15"/>
  <c r="O252" i="15" s="1"/>
  <c r="J252" i="15"/>
  <c r="M253" i="15"/>
  <c r="O253" i="15" s="1"/>
  <c r="N253" i="15"/>
  <c r="P253" i="15"/>
  <c r="L253" i="15"/>
  <c r="I253" i="15"/>
  <c r="J253" i="15" s="1"/>
  <c r="N674" i="15"/>
  <c r="I674" i="15"/>
  <c r="J674" i="15" s="1"/>
  <c r="P674" i="15"/>
  <c r="L674" i="15"/>
  <c r="M674" i="15"/>
  <c r="O674" i="15" s="1"/>
  <c r="D687" i="15"/>
  <c r="J888" i="15"/>
  <c r="J889" i="15"/>
  <c r="D432" i="15"/>
  <c r="M433" i="15"/>
  <c r="N433" i="15"/>
  <c r="L433" i="15"/>
  <c r="I433" i="15"/>
  <c r="P433" i="15"/>
  <c r="N434" i="15"/>
  <c r="I434" i="15"/>
  <c r="P434" i="15"/>
  <c r="L434" i="15"/>
  <c r="M434" i="15"/>
  <c r="J719" i="15"/>
  <c r="J942" i="15"/>
  <c r="J946" i="15"/>
  <c r="J729" i="15"/>
  <c r="M865" i="15"/>
  <c r="O865" i="15" s="1"/>
  <c r="P865" i="15"/>
  <c r="L865" i="15"/>
  <c r="I865" i="15"/>
  <c r="N865" i="15"/>
  <c r="N864" i="15"/>
  <c r="I864" i="15"/>
  <c r="M864" i="15"/>
  <c r="L864" i="15"/>
  <c r="P864" i="15"/>
  <c r="J865" i="15"/>
  <c r="J912" i="15"/>
  <c r="J918" i="15"/>
  <c r="R1017" i="15"/>
  <c r="J1083" i="15"/>
  <c r="J1084" i="15"/>
  <c r="N1067" i="15"/>
  <c r="I1067" i="15"/>
  <c r="P1067" i="15"/>
  <c r="L1067" i="15"/>
  <c r="M1067" i="15"/>
  <c r="N1069" i="15"/>
  <c r="I1069" i="15"/>
  <c r="L1069" i="15"/>
  <c r="M1069" i="15"/>
  <c r="O1069" i="15" s="1"/>
  <c r="P1069" i="15"/>
  <c r="J1069" i="15"/>
  <c r="P1075" i="15"/>
  <c r="I1075" i="15"/>
  <c r="N1075" i="15"/>
  <c r="M1075" i="15"/>
  <c r="L1075" i="15"/>
  <c r="O1074" i="15"/>
  <c r="P1074" i="15"/>
  <c r="L1074" i="15"/>
  <c r="N1074" i="15"/>
  <c r="I1074" i="15"/>
  <c r="J1074" i="15" s="1"/>
  <c r="M1074" i="15"/>
  <c r="J1133" i="15"/>
  <c r="M124" i="15"/>
  <c r="L124" i="15"/>
  <c r="P124" i="15"/>
  <c r="I124" i="15"/>
  <c r="N124" i="15"/>
  <c r="M629" i="15"/>
  <c r="O629" i="15" s="1"/>
  <c r="P629" i="15"/>
  <c r="I629" i="15"/>
  <c r="N629" i="15"/>
  <c r="L629" i="15"/>
  <c r="N626" i="15"/>
  <c r="I626" i="15"/>
  <c r="M626" i="15"/>
  <c r="P626" i="15"/>
  <c r="L626" i="15"/>
  <c r="J629" i="15"/>
  <c r="N611" i="15"/>
  <c r="I611" i="15"/>
  <c r="P611" i="15"/>
  <c r="M611" i="15"/>
  <c r="L611" i="15"/>
  <c r="M608" i="15"/>
  <c r="O608" i="15" s="1"/>
  <c r="P608" i="15"/>
  <c r="I608" i="15"/>
  <c r="J608" i="15" s="1"/>
  <c r="L608" i="15"/>
  <c r="N608" i="15"/>
  <c r="D604" i="15"/>
  <c r="N523" i="15"/>
  <c r="M523" i="15"/>
  <c r="O523" i="15" s="1"/>
  <c r="P523" i="15"/>
  <c r="I523" i="15"/>
  <c r="L523" i="15"/>
  <c r="P515" i="15"/>
  <c r="L515" i="15"/>
  <c r="M515" i="15"/>
  <c r="I515" i="15"/>
  <c r="N515" i="15"/>
  <c r="J420" i="15"/>
  <c r="R376" i="15"/>
  <c r="R375" i="15"/>
  <c r="R374" i="15"/>
  <c r="R378" i="15"/>
  <c r="R373" i="15"/>
  <c r="V810" i="15"/>
  <c r="V167" i="15"/>
  <c r="N37" i="15"/>
  <c r="I37" i="15"/>
  <c r="M37" i="15"/>
  <c r="P37" i="15"/>
  <c r="L37" i="15"/>
  <c r="M34" i="15"/>
  <c r="P34" i="15"/>
  <c r="L34" i="15"/>
  <c r="N34" i="15"/>
  <c r="I34" i="15"/>
  <c r="M42" i="15"/>
  <c r="P42" i="15"/>
  <c r="L42" i="15"/>
  <c r="N42" i="15"/>
  <c r="I42" i="15"/>
  <c r="P39" i="15"/>
  <c r="L39" i="15"/>
  <c r="N39" i="15"/>
  <c r="I39" i="15"/>
  <c r="M39" i="15"/>
  <c r="N160" i="15"/>
  <c r="I160" i="15"/>
  <c r="L160" i="15"/>
  <c r="P160" i="15"/>
  <c r="M160" i="15"/>
  <c r="P159" i="15"/>
  <c r="I159" i="15"/>
  <c r="J159" i="15" s="1"/>
  <c r="N159" i="15"/>
  <c r="M159" i="15"/>
  <c r="O159" i="15" s="1"/>
  <c r="L159" i="15"/>
  <c r="M161" i="15"/>
  <c r="O161" i="15" s="1"/>
  <c r="N161" i="15"/>
  <c r="L161" i="15"/>
  <c r="P161" i="15"/>
  <c r="I161" i="15"/>
  <c r="J161" i="15"/>
  <c r="N176" i="15"/>
  <c r="I176" i="15"/>
  <c r="M176" i="15"/>
  <c r="L176" i="15"/>
  <c r="P176" i="15"/>
  <c r="M175" i="15"/>
  <c r="L175" i="15"/>
  <c r="P175" i="15"/>
  <c r="I175" i="15"/>
  <c r="N175" i="15"/>
  <c r="V304" i="15"/>
  <c r="M365" i="15"/>
  <c r="L365" i="15"/>
  <c r="P365" i="15"/>
  <c r="N365" i="15"/>
  <c r="I365" i="15"/>
  <c r="P366" i="15"/>
  <c r="L366" i="15"/>
  <c r="N366" i="15"/>
  <c r="I366" i="15"/>
  <c r="M366" i="15"/>
  <c r="J760" i="15"/>
  <c r="N679" i="15"/>
  <c r="I679" i="15"/>
  <c r="P679" i="15"/>
  <c r="M679" i="15"/>
  <c r="L679" i="15"/>
  <c r="J686" i="15"/>
  <c r="L686" i="15"/>
  <c r="I686" i="15"/>
  <c r="N686" i="15"/>
  <c r="M686" i="15"/>
  <c r="O686" i="15" s="1"/>
  <c r="P686" i="15"/>
  <c r="P677" i="15"/>
  <c r="L677" i="15"/>
  <c r="M677" i="15"/>
  <c r="N677" i="15"/>
  <c r="I677" i="15"/>
  <c r="P685" i="15"/>
  <c r="L685" i="15"/>
  <c r="I685" i="15"/>
  <c r="M685" i="15"/>
  <c r="N685" i="15"/>
  <c r="J779" i="15"/>
  <c r="J957" i="15"/>
  <c r="N446" i="15"/>
  <c r="I446" i="15"/>
  <c r="P446" i="15"/>
  <c r="L446" i="15"/>
  <c r="M446" i="15"/>
  <c r="J799" i="15"/>
  <c r="P594" i="15"/>
  <c r="I594" i="15"/>
  <c r="M594" i="15"/>
  <c r="N594" i="15"/>
  <c r="L594" i="15"/>
  <c r="J703" i="15"/>
  <c r="D769" i="15"/>
  <c r="M778" i="15"/>
  <c r="P778" i="15"/>
  <c r="N778" i="15"/>
  <c r="L778" i="15"/>
  <c r="I778" i="15"/>
  <c r="M776" i="15"/>
  <c r="L776" i="15"/>
  <c r="I776" i="15"/>
  <c r="P776" i="15"/>
  <c r="N776" i="15"/>
  <c r="N950" i="15"/>
  <c r="I950" i="15"/>
  <c r="L950" i="15"/>
  <c r="M950" i="15"/>
  <c r="P950" i="15"/>
  <c r="P949" i="15"/>
  <c r="L949" i="15"/>
  <c r="N949" i="15"/>
  <c r="M949" i="15"/>
  <c r="I949" i="15"/>
  <c r="J908" i="15"/>
  <c r="J1037" i="15"/>
  <c r="J1079" i="15"/>
  <c r="M1101" i="15"/>
  <c r="N1101" i="15"/>
  <c r="P1101" i="15"/>
  <c r="L1101" i="15"/>
  <c r="I1101" i="15"/>
  <c r="M1175" i="15"/>
  <c r="L1175" i="15"/>
  <c r="N1175" i="15"/>
  <c r="P1175" i="15"/>
  <c r="I1175" i="15"/>
  <c r="D1168" i="15"/>
  <c r="N1170" i="15"/>
  <c r="I1170" i="15"/>
  <c r="P1170" i="15"/>
  <c r="M1170" i="15"/>
  <c r="O1170" i="15" s="1"/>
  <c r="L1170" i="15"/>
  <c r="J1170" i="15"/>
  <c r="J1098" i="15"/>
  <c r="P109" i="15"/>
  <c r="I109" i="15"/>
  <c r="M109" i="15"/>
  <c r="L109" i="15"/>
  <c r="J108" i="15"/>
  <c r="O108" i="15"/>
  <c r="O642" i="15"/>
  <c r="J642" i="15"/>
  <c r="N79" i="15"/>
  <c r="I79" i="15"/>
  <c r="J79" i="15" s="1"/>
  <c r="P79" i="15"/>
  <c r="M79" i="15"/>
  <c r="O79" i="15" s="1"/>
  <c r="L79" i="15"/>
  <c r="D227" i="15"/>
  <c r="O216" i="15"/>
  <c r="J216" i="15"/>
  <c r="M664" i="15"/>
  <c r="O664" i="15" s="1"/>
  <c r="I664" i="15"/>
  <c r="N664" i="15"/>
  <c r="P664" i="15"/>
  <c r="L664" i="15"/>
  <c r="J671" i="15"/>
  <c r="O671" i="15"/>
  <c r="L662" i="15"/>
  <c r="N662" i="15"/>
  <c r="I662" i="15"/>
  <c r="P662" i="15"/>
  <c r="M662" i="15"/>
  <c r="M666" i="15"/>
  <c r="N666" i="15"/>
  <c r="I666" i="15"/>
  <c r="L666" i="15"/>
  <c r="P666" i="15"/>
  <c r="J664" i="15"/>
  <c r="N747" i="15"/>
  <c r="I747" i="15"/>
  <c r="L747" i="15"/>
  <c r="M747" i="15"/>
  <c r="P747" i="15"/>
  <c r="N742" i="15"/>
  <c r="I742" i="15"/>
  <c r="L742" i="15"/>
  <c r="P742" i="15"/>
  <c r="M742" i="15"/>
  <c r="O742" i="15" s="1"/>
  <c r="M751" i="15"/>
  <c r="L751" i="15"/>
  <c r="P751" i="15"/>
  <c r="I751" i="15"/>
  <c r="N751" i="15"/>
  <c r="D742" i="15"/>
  <c r="J742" i="15"/>
  <c r="P746" i="15"/>
  <c r="L746" i="15"/>
  <c r="N746" i="15"/>
  <c r="M746" i="15"/>
  <c r="I746" i="15"/>
  <c r="M843" i="15"/>
  <c r="O843" i="15" s="1"/>
  <c r="P843" i="15"/>
  <c r="N843" i="15"/>
  <c r="L843" i="15"/>
  <c r="I843" i="15"/>
  <c r="J843" i="15" s="1"/>
  <c r="N834" i="15"/>
  <c r="I834" i="15"/>
  <c r="M834" i="15"/>
  <c r="L834" i="15"/>
  <c r="P834" i="15"/>
  <c r="O845" i="15"/>
  <c r="P844" i="15"/>
  <c r="L844" i="15"/>
  <c r="M844" i="15"/>
  <c r="I844" i="15"/>
  <c r="N844" i="15"/>
  <c r="J931" i="15"/>
  <c r="O931" i="15"/>
  <c r="N928" i="15"/>
  <c r="I928" i="15"/>
  <c r="J928" i="15" s="1"/>
  <c r="P928" i="15"/>
  <c r="L928" i="15"/>
  <c r="M928" i="15"/>
  <c r="O928" i="15" s="1"/>
  <c r="N934" i="15"/>
  <c r="I934" i="15"/>
  <c r="P934" i="15"/>
  <c r="M934" i="15"/>
  <c r="O934" i="15" s="1"/>
  <c r="L934" i="15"/>
  <c r="J934" i="15"/>
  <c r="J935" i="15"/>
  <c r="O935" i="15"/>
  <c r="N815" i="15"/>
  <c r="I815" i="15"/>
  <c r="J815" i="15" s="1"/>
  <c r="L815" i="15"/>
  <c r="M815" i="15"/>
  <c r="O815" i="15" s="1"/>
  <c r="P815" i="15"/>
  <c r="O823" i="15"/>
  <c r="J823" i="15"/>
  <c r="P817" i="15"/>
  <c r="L817" i="15"/>
  <c r="I817" i="15"/>
  <c r="N817" i="15"/>
  <c r="M817" i="15"/>
  <c r="M897" i="15"/>
  <c r="O897" i="15" s="1"/>
  <c r="L897" i="15"/>
  <c r="P897" i="15"/>
  <c r="I897" i="15"/>
  <c r="J897" i="15" s="1"/>
  <c r="N897" i="15"/>
  <c r="M901" i="15"/>
  <c r="N901" i="15"/>
  <c r="P901" i="15"/>
  <c r="I901" i="15"/>
  <c r="L901" i="15"/>
  <c r="P898" i="15"/>
  <c r="L898" i="15"/>
  <c r="N898" i="15"/>
  <c r="M898" i="15"/>
  <c r="O898" i="15" s="1"/>
  <c r="I898" i="15"/>
  <c r="J898" i="15" s="1"/>
  <c r="N617" i="15"/>
  <c r="I617" i="15"/>
  <c r="L617" i="15"/>
  <c r="P617" i="15"/>
  <c r="M617" i="15"/>
  <c r="D616" i="15"/>
  <c r="L620" i="15"/>
  <c r="I620" i="15"/>
  <c r="N620" i="15"/>
  <c r="P620" i="15"/>
  <c r="M620" i="15"/>
  <c r="N625" i="15"/>
  <c r="I625" i="15"/>
  <c r="J625" i="15" s="1"/>
  <c r="P625" i="15"/>
  <c r="L625" i="15"/>
  <c r="M625" i="15"/>
  <c r="O625" i="15" s="1"/>
  <c r="P623" i="15"/>
  <c r="L623" i="15"/>
  <c r="M623" i="15"/>
  <c r="N623" i="15"/>
  <c r="I623" i="15"/>
  <c r="O537" i="15"/>
  <c r="J537" i="15"/>
  <c r="O538" i="15"/>
  <c r="J538" i="15"/>
  <c r="M72" i="15"/>
  <c r="L72" i="15"/>
  <c r="P72" i="15"/>
  <c r="I72" i="15"/>
  <c r="N72" i="15"/>
  <c r="N71" i="15"/>
  <c r="I71" i="15"/>
  <c r="P71" i="15"/>
  <c r="M71" i="15"/>
  <c r="L71" i="15"/>
  <c r="N70" i="15"/>
  <c r="M70" i="15"/>
  <c r="L70" i="15"/>
  <c r="P70" i="15"/>
  <c r="I70" i="15"/>
  <c r="O67" i="15"/>
  <c r="J67" i="15"/>
  <c r="P69" i="15"/>
  <c r="L69" i="15"/>
  <c r="M69" i="15"/>
  <c r="I69" i="15"/>
  <c r="N69" i="15"/>
  <c r="M360" i="15"/>
  <c r="O360" i="15" s="1"/>
  <c r="L360" i="15"/>
  <c r="I360" i="15"/>
  <c r="J360" i="15" s="1"/>
  <c r="N360" i="15"/>
  <c r="P360" i="15"/>
  <c r="D355" i="15"/>
  <c r="N355" i="15"/>
  <c r="I355" i="15"/>
  <c r="J355" i="15" s="1"/>
  <c r="P355" i="15"/>
  <c r="L355" i="15"/>
  <c r="M355" i="15"/>
  <c r="O355" i="15" s="1"/>
  <c r="N363" i="15"/>
  <c r="I363" i="15"/>
  <c r="P363" i="15"/>
  <c r="L363" i="15"/>
  <c r="M363" i="15"/>
  <c r="P361" i="15"/>
  <c r="L361" i="15"/>
  <c r="N361" i="15"/>
  <c r="I361" i="15"/>
  <c r="M361" i="15"/>
  <c r="D202" i="15"/>
  <c r="J210" i="15"/>
  <c r="O210" i="15"/>
  <c r="N202" i="15"/>
  <c r="I202" i="15"/>
  <c r="J202" i="15" s="1"/>
  <c r="M202" i="15"/>
  <c r="O202" i="15" s="1"/>
  <c r="P202" i="15"/>
  <c r="L202" i="15"/>
  <c r="O211" i="15"/>
  <c r="J211" i="15"/>
  <c r="H873" i="15"/>
  <c r="J871" i="15"/>
  <c r="M261" i="15"/>
  <c r="L261" i="15"/>
  <c r="I261" i="15"/>
  <c r="P261" i="15"/>
  <c r="N261" i="15"/>
  <c r="N260" i="15"/>
  <c r="I260" i="15"/>
  <c r="P260" i="15"/>
  <c r="M260" i="15"/>
  <c r="L260" i="15"/>
  <c r="P259" i="15"/>
  <c r="L259" i="15"/>
  <c r="I259" i="15"/>
  <c r="M259" i="15"/>
  <c r="N259" i="15"/>
  <c r="M651" i="15"/>
  <c r="I651" i="15"/>
  <c r="N651" i="15"/>
  <c r="P651" i="15"/>
  <c r="L651" i="15"/>
  <c r="O661" i="15"/>
  <c r="M654" i="15"/>
  <c r="L654" i="15"/>
  <c r="P654" i="15"/>
  <c r="I654" i="15"/>
  <c r="N654" i="15"/>
  <c r="M661" i="15"/>
  <c r="L661" i="15"/>
  <c r="P661" i="15"/>
  <c r="N661" i="15"/>
  <c r="I661" i="15"/>
  <c r="J661" i="15" s="1"/>
  <c r="P660" i="15"/>
  <c r="L660" i="15"/>
  <c r="N660" i="15"/>
  <c r="I660" i="15"/>
  <c r="J660" i="15" s="1"/>
  <c r="M660" i="15"/>
  <c r="O660" i="15" s="1"/>
  <c r="J956" i="15"/>
  <c r="N580" i="15"/>
  <c r="I580" i="15"/>
  <c r="J580" i="15" s="1"/>
  <c r="M580" i="15"/>
  <c r="O580" i="15" s="1"/>
  <c r="P580" i="15"/>
  <c r="L580" i="15"/>
  <c r="J583" i="15"/>
  <c r="O583" i="15"/>
  <c r="J944" i="15"/>
  <c r="N859" i="15"/>
  <c r="I859" i="15"/>
  <c r="L859" i="15"/>
  <c r="M859" i="15"/>
  <c r="P859" i="15"/>
  <c r="M860" i="15"/>
  <c r="P860" i="15"/>
  <c r="I860" i="15"/>
  <c r="L860" i="15"/>
  <c r="N860" i="15"/>
  <c r="O857" i="15"/>
  <c r="J857" i="15"/>
  <c r="M853" i="15"/>
  <c r="I853" i="15"/>
  <c r="N853" i="15"/>
  <c r="L853" i="15"/>
  <c r="P853" i="15"/>
  <c r="M849" i="15"/>
  <c r="O849" i="15" s="1"/>
  <c r="N849" i="15"/>
  <c r="L849" i="15"/>
  <c r="P849" i="15"/>
  <c r="I849" i="15"/>
  <c r="J849" i="15"/>
  <c r="N1086" i="15"/>
  <c r="I1086" i="15"/>
  <c r="L1086" i="15"/>
  <c r="P1086" i="15"/>
  <c r="M1086" i="15"/>
  <c r="P1087" i="15"/>
  <c r="L1087" i="15"/>
  <c r="M1087" i="15"/>
  <c r="N1087" i="15"/>
  <c r="I1087" i="15"/>
  <c r="O1135" i="15"/>
  <c r="J1135" i="15"/>
  <c r="M1162" i="15"/>
  <c r="I1162" i="15"/>
  <c r="L1162" i="15"/>
  <c r="P1162" i="15"/>
  <c r="N1162" i="15"/>
  <c r="O1164" i="15"/>
  <c r="J1164" i="15"/>
  <c r="O126" i="15"/>
  <c r="N128" i="15"/>
  <c r="I128" i="15"/>
  <c r="P128" i="15"/>
  <c r="M128" i="15"/>
  <c r="L128" i="15"/>
  <c r="N127" i="15"/>
  <c r="M127" i="15"/>
  <c r="L127" i="15"/>
  <c r="I127" i="15"/>
  <c r="P127" i="15"/>
  <c r="O127" i="15"/>
  <c r="J127" i="15"/>
  <c r="P126" i="15"/>
  <c r="L126" i="15"/>
  <c r="M126" i="15"/>
  <c r="I126" i="15"/>
  <c r="J126" i="15" s="1"/>
  <c r="N126" i="15"/>
  <c r="P134" i="15"/>
  <c r="L134" i="15"/>
  <c r="I134" i="15"/>
  <c r="J134" i="15" s="1"/>
  <c r="N134" i="15"/>
  <c r="M134" i="15"/>
  <c r="O134" i="15" s="1"/>
  <c r="J452" i="15"/>
  <c r="M529" i="15"/>
  <c r="I529" i="15"/>
  <c r="L529" i="15"/>
  <c r="P529" i="15"/>
  <c r="N529" i="15"/>
  <c r="M525" i="15"/>
  <c r="O525" i="15" s="1"/>
  <c r="N525" i="15"/>
  <c r="P525" i="15"/>
  <c r="L525" i="15"/>
  <c r="I525" i="15"/>
  <c r="J525" i="15" s="1"/>
  <c r="N548" i="15"/>
  <c r="I548" i="15"/>
  <c r="J548" i="15" s="1"/>
  <c r="L548" i="15"/>
  <c r="M548" i="15"/>
  <c r="P548" i="15"/>
  <c r="M545" i="15"/>
  <c r="O545" i="15" s="1"/>
  <c r="L545" i="15"/>
  <c r="I545" i="15"/>
  <c r="P545" i="15"/>
  <c r="N545" i="15"/>
  <c r="O548" i="15"/>
  <c r="J545" i="15"/>
  <c r="P90" i="15"/>
  <c r="L90" i="15"/>
  <c r="I90" i="15"/>
  <c r="N90" i="15"/>
  <c r="M90" i="15"/>
  <c r="J426" i="15"/>
  <c r="J421" i="15"/>
  <c r="M337" i="15"/>
  <c r="L337" i="15"/>
  <c r="N337" i="15"/>
  <c r="I337" i="15"/>
  <c r="J337" i="15" s="1"/>
  <c r="P337" i="15"/>
  <c r="J329" i="15"/>
  <c r="O329" i="15"/>
  <c r="N330" i="15"/>
  <c r="I330" i="15"/>
  <c r="P330" i="15"/>
  <c r="L330" i="15"/>
  <c r="M330" i="15"/>
  <c r="N336" i="15"/>
  <c r="I336" i="15"/>
  <c r="J336" i="15" s="1"/>
  <c r="P336" i="15"/>
  <c r="L336" i="15"/>
  <c r="M336" i="15"/>
  <c r="O336" i="15" s="1"/>
  <c r="O337" i="15"/>
  <c r="L225" i="15"/>
  <c r="N225" i="15"/>
  <c r="P225" i="15"/>
  <c r="I225" i="15"/>
  <c r="M225" i="15"/>
  <c r="O221" i="15"/>
  <c r="J221" i="15"/>
  <c r="O222" i="15"/>
  <c r="J222" i="15"/>
  <c r="M223" i="15"/>
  <c r="N223" i="15"/>
  <c r="P223" i="15"/>
  <c r="L223" i="15"/>
  <c r="I223" i="15"/>
  <c r="P220" i="15"/>
  <c r="L220" i="15"/>
  <c r="N220" i="15"/>
  <c r="M220" i="15"/>
  <c r="O220" i="15" s="1"/>
  <c r="I220" i="15"/>
  <c r="J220" i="15" s="1"/>
  <c r="J244" i="15"/>
  <c r="V903" i="15"/>
  <c r="J730" i="15"/>
  <c r="J724" i="15"/>
  <c r="J704" i="15"/>
  <c r="J710" i="15"/>
  <c r="J726" i="15"/>
  <c r="J723" i="15"/>
  <c r="J705" i="15"/>
  <c r="J712" i="15"/>
  <c r="J732" i="15"/>
  <c r="J698" i="15"/>
  <c r="J721" i="15"/>
  <c r="J701" i="15"/>
  <c r="J722" i="15"/>
  <c r="J734" i="15"/>
  <c r="J727" i="15"/>
  <c r="L255" i="15"/>
  <c r="P255" i="15"/>
  <c r="N255" i="15"/>
  <c r="I255" i="15"/>
  <c r="J255" i="15" s="1"/>
  <c r="M255" i="15"/>
  <c r="O255" i="15" s="1"/>
  <c r="M257" i="15"/>
  <c r="P257" i="15"/>
  <c r="I257" i="15"/>
  <c r="L257" i="15"/>
  <c r="N256" i="15"/>
  <c r="I256" i="15"/>
  <c r="M256" i="15"/>
  <c r="P256" i="15"/>
  <c r="L256" i="15"/>
  <c r="P254" i="15"/>
  <c r="L254" i="15"/>
  <c r="I254" i="15"/>
  <c r="M254" i="15"/>
  <c r="N254" i="15"/>
  <c r="J763" i="15"/>
  <c r="N672" i="15"/>
  <c r="I672" i="15"/>
  <c r="J672" i="15" s="1"/>
  <c r="M672" i="15"/>
  <c r="L672" i="15"/>
  <c r="P672" i="15"/>
  <c r="O672" i="15"/>
  <c r="D672" i="15"/>
  <c r="P676" i="15"/>
  <c r="L676" i="15"/>
  <c r="N676" i="15"/>
  <c r="M676" i="15"/>
  <c r="I676" i="15"/>
  <c r="N688" i="15"/>
  <c r="I688" i="15"/>
  <c r="L688" i="15"/>
  <c r="P688" i="15"/>
  <c r="M688" i="15"/>
  <c r="J767" i="15"/>
  <c r="P441" i="15"/>
  <c r="O441" i="15"/>
  <c r="J441" i="15"/>
  <c r="P436" i="15"/>
  <c r="L436" i="15"/>
  <c r="N436" i="15"/>
  <c r="I436" i="15"/>
  <c r="M436" i="15"/>
  <c r="J697" i="15"/>
  <c r="N868" i="15"/>
  <c r="I868" i="15"/>
  <c r="J868" i="15" s="1"/>
  <c r="P868" i="15"/>
  <c r="M868" i="15"/>
  <c r="O868" i="15" s="1"/>
  <c r="L868" i="15"/>
  <c r="N867" i="15"/>
  <c r="P867" i="15"/>
  <c r="M867" i="15"/>
  <c r="O867" i="15" s="1"/>
  <c r="I867" i="15"/>
  <c r="J867" i="15" s="1"/>
  <c r="L867" i="15"/>
  <c r="P866" i="15"/>
  <c r="L866" i="15"/>
  <c r="M866" i="15"/>
  <c r="I866" i="15"/>
  <c r="N866" i="15"/>
  <c r="J903" i="15"/>
  <c r="R976" i="15"/>
  <c r="R973" i="15"/>
  <c r="R972" i="15"/>
  <c r="R974" i="15"/>
  <c r="R971" i="15"/>
  <c r="R1019" i="15"/>
  <c r="R1022" i="15"/>
  <c r="J1097" i="15"/>
  <c r="M1073" i="15"/>
  <c r="L1073" i="15"/>
  <c r="P1073" i="15"/>
  <c r="I1073" i="15"/>
  <c r="N1073" i="15"/>
  <c r="N1072" i="15"/>
  <c r="I1072" i="15"/>
  <c r="P1072" i="15"/>
  <c r="M1072" i="15"/>
  <c r="O1072" i="15" s="1"/>
  <c r="L1072" i="15"/>
  <c r="J1072" i="15"/>
  <c r="D1064" i="15"/>
  <c r="P1068" i="15"/>
  <c r="L1068" i="15"/>
  <c r="N1068" i="15"/>
  <c r="I1068" i="15"/>
  <c r="M1068" i="15"/>
  <c r="D120" i="15"/>
  <c r="M120" i="15"/>
  <c r="O120" i="15" s="1"/>
  <c r="L120" i="15"/>
  <c r="P120" i="15"/>
  <c r="I120" i="15"/>
  <c r="J120" i="15" s="1"/>
  <c r="N120" i="15"/>
  <c r="P630" i="15"/>
  <c r="L630" i="15"/>
  <c r="M630" i="15"/>
  <c r="I630" i="15"/>
  <c r="N630" i="15"/>
  <c r="M612" i="15"/>
  <c r="L612" i="15"/>
  <c r="I612" i="15"/>
  <c r="P612" i="15"/>
  <c r="N612" i="15"/>
  <c r="N615" i="15"/>
  <c r="I615" i="15"/>
  <c r="L615" i="15"/>
  <c r="M615" i="15"/>
  <c r="P615" i="15"/>
  <c r="P614" i="15"/>
  <c r="I614" i="15"/>
  <c r="M614" i="15"/>
  <c r="N614" i="15"/>
  <c r="L614" i="15"/>
  <c r="M609" i="15"/>
  <c r="O609" i="15" s="1"/>
  <c r="N609" i="15"/>
  <c r="P609" i="15"/>
  <c r="L609" i="15"/>
  <c r="I609" i="15"/>
  <c r="J609" i="15" s="1"/>
  <c r="O612" i="15"/>
  <c r="J612" i="15"/>
  <c r="O515" i="15"/>
  <c r="J515" i="15"/>
  <c r="N521" i="15"/>
  <c r="L521" i="15"/>
  <c r="I521" i="15"/>
  <c r="J521" i="15" s="1"/>
  <c r="P521" i="15"/>
  <c r="M521" i="15"/>
  <c r="O521" i="15" s="1"/>
  <c r="D512" i="15"/>
  <c r="N516" i="15"/>
  <c r="I516" i="15"/>
  <c r="M516" i="15"/>
  <c r="P516" i="15"/>
  <c r="L516" i="15"/>
  <c r="P512" i="15"/>
  <c r="L512" i="15"/>
  <c r="N512" i="15"/>
  <c r="M512" i="15"/>
  <c r="O512" i="15" s="1"/>
  <c r="I512" i="15"/>
  <c r="J512" i="15" s="1"/>
  <c r="P517" i="15"/>
  <c r="L517" i="15"/>
  <c r="N517" i="15"/>
  <c r="M517" i="15"/>
  <c r="I517" i="15"/>
  <c r="H1011" i="15"/>
  <c r="J1005" i="15"/>
  <c r="J1002" i="15"/>
  <c r="J997" i="15"/>
  <c r="J999" i="15"/>
  <c r="J984" i="15"/>
  <c r="J989" i="15"/>
  <c r="J988" i="15"/>
  <c r="J992" i="15"/>
  <c r="J1007" i="15"/>
  <c r="J994" i="15"/>
  <c r="V995" i="15" s="1"/>
  <c r="J985" i="15"/>
  <c r="J974" i="15"/>
  <c r="J1003" i="15"/>
  <c r="J1006" i="15"/>
  <c r="J425" i="15"/>
  <c r="M353" i="15"/>
  <c r="O353" i="15" s="1"/>
  <c r="N353" i="15"/>
  <c r="L353" i="15"/>
  <c r="P353" i="15"/>
  <c r="I353" i="15"/>
  <c r="J353" i="15" s="1"/>
  <c r="D350" i="15"/>
  <c r="N354" i="15"/>
  <c r="I354" i="15"/>
  <c r="P354" i="15"/>
  <c r="L354" i="15"/>
  <c r="M354" i="15"/>
  <c r="H1057" i="15"/>
  <c r="J1039" i="15"/>
  <c r="J1049" i="15"/>
  <c r="J1023" i="15"/>
  <c r="J1019" i="15"/>
  <c r="J1020" i="15"/>
  <c r="J1027" i="15"/>
  <c r="J1036" i="15"/>
  <c r="J1021" i="15"/>
  <c r="J1018" i="15"/>
  <c r="H183" i="15"/>
  <c r="D181" i="15" s="1"/>
  <c r="J153" i="15"/>
  <c r="J149" i="15"/>
  <c r="J170" i="15"/>
  <c r="N40" i="15"/>
  <c r="I40" i="15"/>
  <c r="J40" i="15" s="1"/>
  <c r="M40" i="15"/>
  <c r="O40" i="15" s="1"/>
  <c r="P40" i="15"/>
  <c r="L40" i="15"/>
  <c r="O37" i="15"/>
  <c r="J37" i="15"/>
  <c r="O34" i="15"/>
  <c r="J34" i="15"/>
  <c r="O42" i="15"/>
  <c r="J42" i="15"/>
  <c r="L163" i="15"/>
  <c r="P163" i="15"/>
  <c r="I163" i="15"/>
  <c r="N163" i="15"/>
  <c r="M163" i="15"/>
  <c r="J160" i="15"/>
  <c r="O160" i="15"/>
  <c r="O162" i="15"/>
  <c r="N164" i="15"/>
  <c r="I164" i="15"/>
  <c r="M164" i="15"/>
  <c r="L164" i="15"/>
  <c r="P164" i="15"/>
  <c r="P162" i="15"/>
  <c r="L162" i="15"/>
  <c r="I162" i="15"/>
  <c r="J162" i="15" s="1"/>
  <c r="N162" i="15"/>
  <c r="M162" i="15"/>
  <c r="O175" i="15"/>
  <c r="J175" i="15"/>
  <c r="M177" i="15"/>
  <c r="P177" i="15"/>
  <c r="I177" i="15"/>
  <c r="N177" i="15"/>
  <c r="L177" i="15"/>
  <c r="N179" i="15"/>
  <c r="M179" i="15"/>
  <c r="L179" i="15"/>
  <c r="P179" i="15"/>
  <c r="I179" i="15"/>
  <c r="O176" i="15"/>
  <c r="J176" i="15"/>
  <c r="P174" i="15"/>
  <c r="L174" i="15"/>
  <c r="I174" i="15"/>
  <c r="J174" i="15" s="1"/>
  <c r="N174" i="15"/>
  <c r="M174" i="15"/>
  <c r="O174" i="15" s="1"/>
  <c r="H321" i="15"/>
  <c r="J302" i="15"/>
  <c r="J294" i="15"/>
  <c r="J320" i="15"/>
  <c r="J293" i="15"/>
  <c r="J298" i="15"/>
  <c r="J300" i="15"/>
  <c r="J289" i="15"/>
  <c r="J319" i="15"/>
  <c r="J296" i="15"/>
  <c r="J312" i="15"/>
  <c r="J366" i="15"/>
  <c r="O366" i="15"/>
  <c r="J709" i="15"/>
  <c r="N678" i="15"/>
  <c r="L678" i="15"/>
  <c r="P678" i="15"/>
  <c r="I678" i="15"/>
  <c r="M678" i="15"/>
  <c r="O678" i="15" s="1"/>
  <c r="J679" i="15"/>
  <c r="O679" i="15"/>
  <c r="J678" i="15"/>
  <c r="J883" i="15"/>
  <c r="O446" i="15"/>
  <c r="J446" i="15"/>
  <c r="M445" i="15"/>
  <c r="P445" i="15"/>
  <c r="N445" i="15"/>
  <c r="L445" i="15"/>
  <c r="I445" i="15"/>
  <c r="P442" i="15"/>
  <c r="L442" i="15"/>
  <c r="N442" i="15"/>
  <c r="I442" i="15"/>
  <c r="M442" i="15"/>
  <c r="J299" i="15"/>
  <c r="D585" i="15"/>
  <c r="M586" i="15"/>
  <c r="O586" i="15" s="1"/>
  <c r="P586" i="15"/>
  <c r="I586" i="15"/>
  <c r="J586" i="15" s="1"/>
  <c r="L586" i="15"/>
  <c r="N586" i="15"/>
  <c r="P585" i="15"/>
  <c r="L585" i="15"/>
  <c r="N585" i="15"/>
  <c r="I585" i="15"/>
  <c r="J585" i="15" s="1"/>
  <c r="M585" i="15"/>
  <c r="O585" i="15" s="1"/>
  <c r="P593" i="15"/>
  <c r="L593" i="15"/>
  <c r="N593" i="15"/>
  <c r="M593" i="15"/>
  <c r="O593" i="15" s="1"/>
  <c r="I593" i="15"/>
  <c r="J593" i="15" s="1"/>
  <c r="N769" i="15"/>
  <c r="I769" i="15"/>
  <c r="J769" i="15" s="1"/>
  <c r="L769" i="15"/>
  <c r="P769" i="15"/>
  <c r="M769" i="15"/>
  <c r="O769" i="15" s="1"/>
  <c r="P775" i="15"/>
  <c r="L775" i="15"/>
  <c r="N775" i="15"/>
  <c r="M775" i="15"/>
  <c r="O775" i="15" s="1"/>
  <c r="I775" i="15"/>
  <c r="J775" i="15" s="1"/>
  <c r="N948" i="15"/>
  <c r="I948" i="15"/>
  <c r="P948" i="15"/>
  <c r="L948" i="15"/>
  <c r="M948" i="15"/>
  <c r="J949" i="15"/>
  <c r="O949" i="15"/>
  <c r="J978" i="15"/>
  <c r="J909" i="15"/>
  <c r="J996" i="15"/>
  <c r="J1004" i="15"/>
  <c r="J1053" i="15"/>
  <c r="N1174" i="15"/>
  <c r="I1174" i="15"/>
  <c r="P1174" i="15"/>
  <c r="M1174" i="15"/>
  <c r="L1174" i="15"/>
  <c r="P1172" i="15"/>
  <c r="L1172" i="15"/>
  <c r="M1172" i="15"/>
  <c r="O1172" i="15" s="1"/>
  <c r="I1172" i="15"/>
  <c r="J1172" i="15" s="1"/>
  <c r="N1172" i="15"/>
  <c r="P640" i="15"/>
  <c r="I640" i="15"/>
  <c r="N640" i="15"/>
  <c r="L640" i="15"/>
  <c r="M640" i="15"/>
  <c r="P81" i="15"/>
  <c r="L81" i="15"/>
  <c r="N81" i="15"/>
  <c r="M81" i="15"/>
  <c r="I81" i="15"/>
  <c r="O340" i="15"/>
  <c r="D340" i="15"/>
  <c r="J340" i="15"/>
  <c r="O345" i="15"/>
  <c r="J345" i="15"/>
  <c r="J215" i="15"/>
  <c r="O215" i="15"/>
  <c r="M100" i="15"/>
  <c r="O100" i="15" s="1"/>
  <c r="P100" i="15"/>
  <c r="I100" i="15"/>
  <c r="J100" i="15" s="1"/>
  <c r="N100" i="15"/>
  <c r="L100" i="15"/>
  <c r="M101" i="15"/>
  <c r="O101" i="15" s="1"/>
  <c r="I101" i="15"/>
  <c r="J101" i="15" s="1"/>
  <c r="N101" i="15"/>
  <c r="L101" i="15"/>
  <c r="P101" i="15"/>
  <c r="J109" i="15"/>
  <c r="O109" i="15"/>
  <c r="D98" i="15"/>
  <c r="P104" i="15"/>
  <c r="L104" i="15"/>
  <c r="M104" i="15"/>
  <c r="O104" i="15" s="1"/>
  <c r="I104" i="15"/>
  <c r="J104" i="15" s="1"/>
  <c r="N104" i="15"/>
  <c r="O635" i="15"/>
  <c r="J635" i="15"/>
  <c r="D631" i="15"/>
  <c r="M638" i="15"/>
  <c r="O638" i="15" s="1"/>
  <c r="L638" i="15"/>
  <c r="P638" i="15"/>
  <c r="N638" i="15"/>
  <c r="I638" i="15"/>
  <c r="J638" i="15" s="1"/>
  <c r="M632" i="15"/>
  <c r="P632" i="15"/>
  <c r="L632" i="15"/>
  <c r="N632" i="15"/>
  <c r="I632" i="15"/>
  <c r="P631" i="15"/>
  <c r="L631" i="15"/>
  <c r="I631" i="15"/>
  <c r="J631" i="15" s="1"/>
  <c r="N631" i="15"/>
  <c r="M631" i="15"/>
  <c r="O631" i="15" s="1"/>
  <c r="P639" i="15"/>
  <c r="L639" i="15"/>
  <c r="N639" i="15"/>
  <c r="I639" i="15"/>
  <c r="M639" i="15"/>
  <c r="D641" i="15"/>
  <c r="N83" i="15"/>
  <c r="I83" i="15"/>
  <c r="L83" i="15"/>
  <c r="P83" i="15"/>
  <c r="M83" i="15"/>
  <c r="P82" i="15"/>
  <c r="I82" i="15"/>
  <c r="N82" i="15"/>
  <c r="M82" i="15"/>
  <c r="O82" i="15" s="1"/>
  <c r="L82" i="15"/>
  <c r="J82" i="15"/>
  <c r="M84" i="15"/>
  <c r="O84" i="15" s="1"/>
  <c r="N84" i="15"/>
  <c r="L84" i="15"/>
  <c r="P84" i="15"/>
  <c r="I84" i="15"/>
  <c r="J84" i="15" s="1"/>
  <c r="M343" i="15"/>
  <c r="O343" i="15" s="1"/>
  <c r="L343" i="15"/>
  <c r="I343" i="15"/>
  <c r="J343" i="15" s="1"/>
  <c r="N343" i="15"/>
  <c r="P343" i="15"/>
  <c r="J342" i="15"/>
  <c r="O342" i="15"/>
  <c r="M347" i="15"/>
  <c r="P347" i="15"/>
  <c r="N347" i="15"/>
  <c r="I347" i="15"/>
  <c r="L347" i="15"/>
  <c r="N346" i="15"/>
  <c r="I346" i="15"/>
  <c r="P346" i="15"/>
  <c r="L346" i="15"/>
  <c r="M346" i="15"/>
  <c r="P344" i="15"/>
  <c r="L344" i="15"/>
  <c r="N344" i="15"/>
  <c r="I344" i="15"/>
  <c r="M344" i="15"/>
  <c r="P77" i="15"/>
  <c r="I77" i="15"/>
  <c r="J77" i="15" s="1"/>
  <c r="N77" i="15"/>
  <c r="M77" i="15"/>
  <c r="O77" i="15" s="1"/>
  <c r="L77" i="15"/>
  <c r="N75" i="15"/>
  <c r="I75" i="15"/>
  <c r="J75" i="15" s="1"/>
  <c r="M75" i="15"/>
  <c r="O75" i="15" s="1"/>
  <c r="L75" i="15"/>
  <c r="P75" i="15"/>
  <c r="H965" i="15"/>
  <c r="D963" i="15" s="1"/>
  <c r="J941" i="15"/>
  <c r="V765" i="15"/>
  <c r="M212" i="15"/>
  <c r="O212" i="15" s="1"/>
  <c r="P212" i="15"/>
  <c r="N212" i="15"/>
  <c r="I212" i="15"/>
  <c r="J212" i="15" s="1"/>
  <c r="L212" i="15"/>
  <c r="D212" i="15"/>
  <c r="J755" i="15"/>
  <c r="O662" i="15"/>
  <c r="J662" i="15"/>
  <c r="D662" i="15"/>
  <c r="J663" i="15"/>
  <c r="O663" i="15"/>
  <c r="P665" i="15"/>
  <c r="L665" i="15"/>
  <c r="M665" i="15"/>
  <c r="O665" i="15" s="1"/>
  <c r="I665" i="15"/>
  <c r="J665" i="15" s="1"/>
  <c r="N665" i="15"/>
  <c r="J768" i="15"/>
  <c r="J958" i="15"/>
  <c r="J959" i="15"/>
  <c r="J961" i="15"/>
  <c r="N750" i="15"/>
  <c r="I750" i="15"/>
  <c r="J750" i="15" s="1"/>
  <c r="P750" i="15"/>
  <c r="M750" i="15"/>
  <c r="O750" i="15" s="1"/>
  <c r="L750" i="15"/>
  <c r="N745" i="15"/>
  <c r="I745" i="15"/>
  <c r="P745" i="15"/>
  <c r="L745" i="15"/>
  <c r="M745" i="15"/>
  <c r="N744" i="15"/>
  <c r="I744" i="15"/>
  <c r="J744" i="15" s="1"/>
  <c r="L744" i="15"/>
  <c r="P744" i="15"/>
  <c r="M744" i="15"/>
  <c r="O744" i="15" s="1"/>
  <c r="J746" i="15"/>
  <c r="O746" i="15"/>
  <c r="N743" i="15"/>
  <c r="I743" i="15"/>
  <c r="J743" i="15" s="1"/>
  <c r="M743" i="15"/>
  <c r="O743" i="15" s="1"/>
  <c r="L743" i="15"/>
  <c r="P743" i="15"/>
  <c r="P748" i="15"/>
  <c r="L748" i="15"/>
  <c r="M748" i="15"/>
  <c r="O748" i="15" s="1"/>
  <c r="I748" i="15"/>
  <c r="J748" i="15" s="1"/>
  <c r="N748" i="15"/>
  <c r="J844" i="15"/>
  <c r="O844" i="15"/>
  <c r="O834" i="15"/>
  <c r="D834" i="15"/>
  <c r="J834" i="15"/>
  <c r="O835" i="15"/>
  <c r="J835" i="15"/>
  <c r="O837" i="15"/>
  <c r="J837" i="15"/>
  <c r="P838" i="15"/>
  <c r="L838" i="15"/>
  <c r="I838" i="15"/>
  <c r="J838" i="15" s="1"/>
  <c r="M838" i="15"/>
  <c r="O838" i="15" s="1"/>
  <c r="N838" i="15"/>
  <c r="N929" i="15"/>
  <c r="I929" i="15"/>
  <c r="M929" i="15"/>
  <c r="P929" i="15"/>
  <c r="L929" i="15"/>
  <c r="J932" i="15"/>
  <c r="O932" i="15"/>
  <c r="N926" i="15"/>
  <c r="I926" i="15"/>
  <c r="M926" i="15"/>
  <c r="L926" i="15"/>
  <c r="P926" i="15"/>
  <c r="P936" i="15"/>
  <c r="L936" i="15"/>
  <c r="M936" i="15"/>
  <c r="O936" i="15" s="1"/>
  <c r="N936" i="15"/>
  <c r="I936" i="15"/>
  <c r="J936" i="15" s="1"/>
  <c r="O818" i="15"/>
  <c r="J818" i="15"/>
  <c r="M816" i="15"/>
  <c r="O816" i="15" s="1"/>
  <c r="N816" i="15"/>
  <c r="P816" i="15"/>
  <c r="I816" i="15"/>
  <c r="J816" i="15" s="1"/>
  <c r="L816" i="15"/>
  <c r="M820" i="15"/>
  <c r="O820" i="15" s="1"/>
  <c r="N820" i="15"/>
  <c r="L820" i="15"/>
  <c r="I820" i="15"/>
  <c r="J820" i="15" s="1"/>
  <c r="P820" i="15"/>
  <c r="N892" i="15"/>
  <c r="I892" i="15"/>
  <c r="J892" i="15" s="1"/>
  <c r="L892" i="15"/>
  <c r="M892" i="15"/>
  <c r="P892" i="15"/>
  <c r="N896" i="15"/>
  <c r="I896" i="15"/>
  <c r="P896" i="15"/>
  <c r="L896" i="15"/>
  <c r="M896" i="15"/>
  <c r="O892" i="15"/>
  <c r="D892" i="15"/>
  <c r="J893" i="15"/>
  <c r="O893" i="15"/>
  <c r="O901" i="15"/>
  <c r="J901" i="15"/>
  <c r="D135" i="15"/>
  <c r="O620" i="15"/>
  <c r="J620" i="15"/>
  <c r="O624" i="15"/>
  <c r="J624" i="15"/>
  <c r="J623" i="15"/>
  <c r="O623" i="15"/>
  <c r="M618" i="15"/>
  <c r="O618" i="15" s="1"/>
  <c r="N618" i="15"/>
  <c r="P618" i="15"/>
  <c r="I618" i="15"/>
  <c r="J618" i="15" s="1"/>
  <c r="L618" i="15"/>
  <c r="M550" i="15"/>
  <c r="O550" i="15" s="1"/>
  <c r="L550" i="15"/>
  <c r="I550" i="15"/>
  <c r="J550" i="15" s="1"/>
  <c r="N550" i="15"/>
  <c r="P550" i="15"/>
  <c r="D534" i="15"/>
  <c r="R697" i="15"/>
  <c r="R698" i="15"/>
  <c r="D64" i="15"/>
  <c r="M68" i="15"/>
  <c r="O68" i="15" s="1"/>
  <c r="P68" i="15"/>
  <c r="I68" i="15"/>
  <c r="J68" i="15" s="1"/>
  <c r="N68" i="15"/>
  <c r="L68" i="15"/>
  <c r="J71" i="15"/>
  <c r="O71" i="15"/>
  <c r="O70" i="15"/>
  <c r="J70" i="15"/>
  <c r="J72" i="15"/>
  <c r="O72" i="15"/>
  <c r="J361" i="15"/>
  <c r="O361" i="15"/>
  <c r="M356" i="15"/>
  <c r="O356" i="15" s="1"/>
  <c r="P356" i="15"/>
  <c r="N356" i="15"/>
  <c r="L356" i="15"/>
  <c r="I356" i="15"/>
  <c r="J356" i="15" s="1"/>
  <c r="O364" i="15"/>
  <c r="J364" i="15"/>
  <c r="J205" i="15"/>
  <c r="M203" i="15"/>
  <c r="O203" i="15" s="1"/>
  <c r="I203" i="15"/>
  <c r="J203" i="15" s="1"/>
  <c r="L203" i="15"/>
  <c r="N203" i="15"/>
  <c r="P203" i="15"/>
  <c r="M205" i="15"/>
  <c r="O205" i="15" s="1"/>
  <c r="P205" i="15"/>
  <c r="I205" i="15"/>
  <c r="L205" i="15"/>
  <c r="N205" i="15"/>
  <c r="P204" i="15"/>
  <c r="L204" i="15"/>
  <c r="N204" i="15"/>
  <c r="I204" i="15"/>
  <c r="J204" i="15" s="1"/>
  <c r="M204" i="15"/>
  <c r="O204" i="15" s="1"/>
  <c r="V397" i="15"/>
  <c r="H275" i="15"/>
  <c r="J269" i="15"/>
  <c r="J263" i="15"/>
  <c r="J272" i="15"/>
  <c r="O259" i="15"/>
  <c r="J259" i="15"/>
  <c r="N258" i="15"/>
  <c r="I258" i="15"/>
  <c r="L258" i="15"/>
  <c r="M258" i="15"/>
  <c r="P258" i="15"/>
  <c r="O261" i="15"/>
  <c r="J261" i="15"/>
  <c r="R281" i="15"/>
  <c r="R284" i="15"/>
  <c r="J762" i="15"/>
  <c r="J657" i="15"/>
  <c r="O657" i="15"/>
  <c r="M650" i="15"/>
  <c r="O650" i="15" s="1"/>
  <c r="P650" i="15"/>
  <c r="L650" i="15"/>
  <c r="N650" i="15"/>
  <c r="I650" i="15"/>
  <c r="J650" i="15" s="1"/>
  <c r="M655" i="15"/>
  <c r="N655" i="15"/>
  <c r="P655" i="15"/>
  <c r="I655" i="15"/>
  <c r="J655" i="15" s="1"/>
  <c r="L655" i="15"/>
  <c r="D650" i="15"/>
  <c r="O655" i="15"/>
  <c r="J581" i="15"/>
  <c r="O581" i="15"/>
  <c r="P584" i="15"/>
  <c r="L584" i="15"/>
  <c r="M584" i="15"/>
  <c r="O584" i="15" s="1"/>
  <c r="I584" i="15"/>
  <c r="J584" i="15" s="1"/>
  <c r="N584" i="15"/>
  <c r="M858" i="15"/>
  <c r="O858" i="15" s="1"/>
  <c r="N858" i="15"/>
  <c r="L858" i="15"/>
  <c r="P858" i="15"/>
  <c r="I858" i="15"/>
  <c r="J858" i="15" s="1"/>
  <c r="J860" i="15"/>
  <c r="O860" i="15"/>
  <c r="N964" i="15"/>
  <c r="I964" i="15"/>
  <c r="J964" i="15" s="1"/>
  <c r="M964" i="15"/>
  <c r="O964" i="15" s="1"/>
  <c r="P964" i="15"/>
  <c r="L964" i="15"/>
  <c r="L851" i="15"/>
  <c r="I851" i="15"/>
  <c r="J851" i="15" s="1"/>
  <c r="P851" i="15"/>
  <c r="M851" i="15"/>
  <c r="O851" i="15" s="1"/>
  <c r="N851" i="15"/>
  <c r="O847" i="15"/>
  <c r="J847" i="15"/>
  <c r="N852" i="15"/>
  <c r="I852" i="15"/>
  <c r="M852" i="15"/>
  <c r="P852" i="15"/>
  <c r="L852" i="15"/>
  <c r="P850" i="15"/>
  <c r="L850" i="15"/>
  <c r="I850" i="15"/>
  <c r="J850" i="15" s="1"/>
  <c r="M850" i="15"/>
  <c r="O850" i="15" s="1"/>
  <c r="N850" i="15"/>
  <c r="N1088" i="15"/>
  <c r="I1088" i="15"/>
  <c r="J1088" i="15" s="1"/>
  <c r="M1088" i="15"/>
  <c r="O1088" i="15" s="1"/>
  <c r="P1088" i="15"/>
  <c r="L1088" i="15"/>
  <c r="O1089" i="15"/>
  <c r="J1089" i="15"/>
  <c r="M1136" i="15"/>
  <c r="P1136" i="15"/>
  <c r="L1136" i="15"/>
  <c r="N1136" i="15"/>
  <c r="R1113" i="15" s="1"/>
  <c r="I1136" i="15"/>
  <c r="M1156" i="15"/>
  <c r="L1156" i="15"/>
  <c r="P1156" i="15"/>
  <c r="R1161" i="15" s="1"/>
  <c r="I1156" i="15"/>
  <c r="N1156" i="15"/>
  <c r="M1166" i="15"/>
  <c r="O1166" i="15" s="1"/>
  <c r="P1166" i="15"/>
  <c r="L1166" i="15"/>
  <c r="I1166" i="15"/>
  <c r="J1166" i="15" s="1"/>
  <c r="N1166" i="15"/>
  <c r="D1156" i="15"/>
  <c r="J1156" i="15"/>
  <c r="O1156" i="15"/>
  <c r="M1160" i="15"/>
  <c r="N1160" i="15"/>
  <c r="P1160" i="15"/>
  <c r="I1160" i="15"/>
  <c r="J1160" i="15" s="1"/>
  <c r="L1160" i="15"/>
  <c r="O1160" i="15"/>
  <c r="P1167" i="15"/>
  <c r="L1167" i="15"/>
  <c r="M1167" i="15"/>
  <c r="O1167" i="15" s="1"/>
  <c r="I1167" i="15"/>
  <c r="J1167" i="15" s="1"/>
  <c r="N1167" i="15"/>
  <c r="M129" i="15"/>
  <c r="L129" i="15"/>
  <c r="P129" i="15"/>
  <c r="I129" i="15"/>
  <c r="N129" i="15"/>
  <c r="J132" i="15"/>
  <c r="O132" i="15"/>
  <c r="J128" i="15"/>
  <c r="O128" i="15"/>
  <c r="J129" i="15"/>
  <c r="O129" i="15"/>
  <c r="N524" i="15"/>
  <c r="I524" i="15"/>
  <c r="J524" i="15" s="1"/>
  <c r="L524" i="15"/>
  <c r="M524" i="15"/>
  <c r="O524" i="15" s="1"/>
  <c r="P524" i="15"/>
  <c r="L527" i="15"/>
  <c r="N527" i="15"/>
  <c r="P527" i="15"/>
  <c r="M527" i="15"/>
  <c r="O527" i="15" s="1"/>
  <c r="I527" i="15"/>
  <c r="J527" i="15" s="1"/>
  <c r="J530" i="15"/>
  <c r="O530" i="15"/>
  <c r="N528" i="15"/>
  <c r="I528" i="15"/>
  <c r="M528" i="15"/>
  <c r="P528" i="15"/>
  <c r="L528" i="15"/>
  <c r="P526" i="15"/>
  <c r="L526" i="15"/>
  <c r="I526" i="15"/>
  <c r="J526" i="15" s="1"/>
  <c r="M526" i="15"/>
  <c r="O526" i="15" s="1"/>
  <c r="N526" i="15"/>
  <c r="N540" i="15"/>
  <c r="I540" i="15"/>
  <c r="L540" i="15"/>
  <c r="P540" i="15"/>
  <c r="M540" i="15"/>
  <c r="M541" i="15"/>
  <c r="P541" i="15"/>
  <c r="N541" i="15"/>
  <c r="L541" i="15"/>
  <c r="I541" i="15"/>
  <c r="M539" i="15"/>
  <c r="O539" i="15" s="1"/>
  <c r="P539" i="15"/>
  <c r="I539" i="15"/>
  <c r="J539" i="15" s="1"/>
  <c r="N539" i="15"/>
  <c r="L539" i="15"/>
  <c r="P546" i="15"/>
  <c r="L546" i="15"/>
  <c r="N546" i="15"/>
  <c r="I546" i="15"/>
  <c r="J546" i="15" s="1"/>
  <c r="M546" i="15"/>
  <c r="O546" i="15" s="1"/>
  <c r="O90" i="15"/>
  <c r="J90" i="15"/>
  <c r="D328" i="15"/>
  <c r="N331" i="15"/>
  <c r="I331" i="15"/>
  <c r="J331" i="15" s="1"/>
  <c r="P331" i="15"/>
  <c r="L331" i="15"/>
  <c r="M331" i="15"/>
  <c r="O331" i="15" s="1"/>
  <c r="O339" i="15"/>
  <c r="P338" i="15"/>
  <c r="L338" i="15"/>
  <c r="N338" i="15"/>
  <c r="I338" i="15"/>
  <c r="J338" i="15" s="1"/>
  <c r="M338" i="15"/>
  <c r="O338" i="15" s="1"/>
  <c r="J451" i="15"/>
  <c r="R469" i="15"/>
  <c r="R468" i="15"/>
  <c r="R467" i="15"/>
  <c r="R466" i="15"/>
  <c r="R470" i="15"/>
  <c r="R465" i="15"/>
  <c r="O225" i="15"/>
  <c r="J225" i="15"/>
  <c r="N226" i="15"/>
  <c r="I226" i="15"/>
  <c r="J226" i="15" s="1"/>
  <c r="M226" i="15"/>
  <c r="O226" i="15" s="1"/>
  <c r="P226" i="15"/>
  <c r="L226" i="15"/>
  <c r="J223" i="15"/>
  <c r="O223" i="15"/>
  <c r="H1103" i="15"/>
  <c r="J1085" i="15"/>
  <c r="J1096" i="15"/>
  <c r="J1092" i="15"/>
  <c r="J1077" i="15"/>
  <c r="J1081" i="15"/>
  <c r="V902" i="15"/>
  <c r="V718" i="15"/>
  <c r="J182" i="15"/>
  <c r="O182" i="15"/>
  <c r="J256" i="15"/>
  <c r="O256" i="15"/>
  <c r="N248" i="15"/>
  <c r="I248" i="15"/>
  <c r="P248" i="15"/>
  <c r="M248" i="15"/>
  <c r="L248" i="15"/>
  <c r="O254" i="15"/>
  <c r="J254" i="15"/>
  <c r="O257" i="15"/>
  <c r="J257" i="15"/>
  <c r="M675" i="15"/>
  <c r="O675" i="15" s="1"/>
  <c r="L675" i="15"/>
  <c r="N675" i="15"/>
  <c r="P675" i="15"/>
  <c r="I675" i="15"/>
  <c r="J675" i="15" s="1"/>
  <c r="J676" i="15"/>
  <c r="O676" i="15"/>
  <c r="J688" i="15"/>
  <c r="O688" i="15"/>
  <c r="J953" i="15"/>
  <c r="J434" i="15"/>
  <c r="O434" i="15"/>
  <c r="J436" i="15"/>
  <c r="O436" i="15"/>
  <c r="M439" i="15"/>
  <c r="O439" i="15" s="1"/>
  <c r="P439" i="15"/>
  <c r="N439" i="15"/>
  <c r="L439" i="15"/>
  <c r="I439" i="15"/>
  <c r="J439" i="15" s="1"/>
  <c r="N438" i="15"/>
  <c r="I438" i="15"/>
  <c r="J438" i="15" s="1"/>
  <c r="P438" i="15"/>
  <c r="L438" i="15"/>
  <c r="M438" i="15"/>
  <c r="O438" i="15" s="1"/>
  <c r="M869" i="15"/>
  <c r="L869" i="15"/>
  <c r="P869" i="15"/>
  <c r="I869" i="15"/>
  <c r="N869" i="15"/>
  <c r="M863" i="15"/>
  <c r="O863" i="15" s="1"/>
  <c r="P863" i="15"/>
  <c r="N863" i="15"/>
  <c r="I863" i="15"/>
  <c r="J863" i="15" s="1"/>
  <c r="L863" i="15"/>
  <c r="D861" i="15"/>
  <c r="J869" i="15"/>
  <c r="O869" i="15"/>
  <c r="J1099" i="15"/>
  <c r="O1075" i="15"/>
  <c r="J1075" i="15"/>
  <c r="N1066" i="15"/>
  <c r="I1066" i="15"/>
  <c r="J1066" i="15" s="1"/>
  <c r="L1066" i="15"/>
  <c r="P1066" i="15"/>
  <c r="M1066" i="15"/>
  <c r="O1066" i="15" s="1"/>
  <c r="J1068" i="15"/>
  <c r="O1068" i="15"/>
  <c r="N1065" i="15"/>
  <c r="I1065" i="15"/>
  <c r="M1065" i="15"/>
  <c r="L1065" i="15"/>
  <c r="P1065" i="15"/>
  <c r="P1070" i="15"/>
  <c r="L1070" i="15"/>
  <c r="M1070" i="15"/>
  <c r="O1070" i="15" s="1"/>
  <c r="I1070" i="15"/>
  <c r="J1070" i="15" s="1"/>
  <c r="N1070" i="15"/>
  <c r="N123" i="15"/>
  <c r="I123" i="15"/>
  <c r="J123" i="15" s="1"/>
  <c r="P123" i="15"/>
  <c r="M123" i="15"/>
  <c r="O123" i="15" s="1"/>
  <c r="L123" i="15"/>
  <c r="M121" i="15"/>
  <c r="O121" i="15" s="1"/>
  <c r="N121" i="15"/>
  <c r="L121" i="15"/>
  <c r="P121" i="15"/>
  <c r="I121" i="15"/>
  <c r="J121" i="15" s="1"/>
  <c r="J124" i="15"/>
  <c r="O124" i="15"/>
  <c r="J449" i="15"/>
  <c r="J447" i="15"/>
  <c r="N628" i="15"/>
  <c r="I628" i="15"/>
  <c r="L628" i="15"/>
  <c r="P628" i="15"/>
  <c r="M628" i="15"/>
  <c r="O628" i="15" s="1"/>
  <c r="J628" i="15"/>
  <c r="M605" i="15"/>
  <c r="O605" i="15" s="1"/>
  <c r="I605" i="15"/>
  <c r="J605" i="15" s="1"/>
  <c r="L605" i="15"/>
  <c r="N605" i="15"/>
  <c r="P605" i="15"/>
  <c r="N610" i="15"/>
  <c r="L610" i="15"/>
  <c r="M610" i="15"/>
  <c r="O610" i="15" s="1"/>
  <c r="I610" i="15"/>
  <c r="J610" i="15" s="1"/>
  <c r="P610" i="15"/>
  <c r="O614" i="15"/>
  <c r="J614" i="15"/>
  <c r="O615" i="15"/>
  <c r="J615" i="15"/>
  <c r="P613" i="15"/>
  <c r="L613" i="15"/>
  <c r="N613" i="15"/>
  <c r="I613" i="15"/>
  <c r="M613" i="15"/>
  <c r="J242" i="15"/>
  <c r="N518" i="15"/>
  <c r="I518" i="15"/>
  <c r="L518" i="15"/>
  <c r="P518" i="15"/>
  <c r="M518" i="15"/>
  <c r="M519" i="15"/>
  <c r="P519" i="15"/>
  <c r="N519" i="15"/>
  <c r="L519" i="15"/>
  <c r="I519" i="15"/>
  <c r="J517" i="15"/>
  <c r="O517" i="15"/>
  <c r="P513" i="15"/>
  <c r="L513" i="15"/>
  <c r="I513" i="15"/>
  <c r="J513" i="15" s="1"/>
  <c r="M513" i="15"/>
  <c r="O513" i="15" s="1"/>
  <c r="N513" i="15"/>
  <c r="J519" i="15"/>
  <c r="O519" i="15"/>
  <c r="V994" i="15"/>
  <c r="O354" i="15"/>
  <c r="J354" i="15"/>
  <c r="P350" i="15"/>
  <c r="L350" i="15"/>
  <c r="N350" i="15"/>
  <c r="I350" i="15"/>
  <c r="J350" i="15" s="1"/>
  <c r="M350" i="15"/>
  <c r="O350" i="15" s="1"/>
  <c r="H827" i="15"/>
  <c r="J826" i="15"/>
  <c r="J801" i="15"/>
  <c r="J797" i="15"/>
  <c r="J790" i="15"/>
  <c r="J814" i="15"/>
  <c r="J825" i="15"/>
  <c r="J803" i="15"/>
  <c r="J812" i="15"/>
  <c r="J793" i="15"/>
  <c r="J806" i="15"/>
  <c r="J809" i="15"/>
  <c r="J791" i="15"/>
  <c r="J813" i="15"/>
  <c r="J807" i="15"/>
  <c r="J796" i="15"/>
  <c r="J788" i="15"/>
  <c r="O643" i="15"/>
  <c r="P643" i="15"/>
  <c r="O39" i="15"/>
  <c r="J39" i="15"/>
  <c r="N33" i="15"/>
  <c r="I33" i="15"/>
  <c r="M33" i="15"/>
  <c r="P33" i="15"/>
  <c r="L33" i="15"/>
  <c r="N41" i="15"/>
  <c r="I41" i="15"/>
  <c r="M41" i="15"/>
  <c r="P41" i="15"/>
  <c r="L41" i="15"/>
  <c r="M38" i="15"/>
  <c r="P38" i="15"/>
  <c r="L38" i="15"/>
  <c r="I38" i="15"/>
  <c r="N38" i="15"/>
  <c r="P35" i="15"/>
  <c r="L35" i="15"/>
  <c r="N35" i="15"/>
  <c r="I35" i="15"/>
  <c r="J35" i="15" s="1"/>
  <c r="M35" i="15"/>
  <c r="O35" i="15" s="1"/>
  <c r="J164" i="15"/>
  <c r="O164" i="15"/>
  <c r="O163" i="15"/>
  <c r="J163" i="15"/>
  <c r="M165" i="15"/>
  <c r="O165" i="15" s="1"/>
  <c r="I165" i="15"/>
  <c r="J165" i="15" s="1"/>
  <c r="N165" i="15"/>
  <c r="L165" i="15"/>
  <c r="P165" i="15"/>
  <c r="N180" i="15"/>
  <c r="I180" i="15"/>
  <c r="P180" i="15"/>
  <c r="M180" i="15"/>
  <c r="O180" i="15" s="1"/>
  <c r="L180" i="15"/>
  <c r="J180" i="15"/>
  <c r="O179" i="15"/>
  <c r="J179" i="15"/>
  <c r="J177" i="15"/>
  <c r="O177" i="15"/>
  <c r="J267" i="15"/>
  <c r="V305" i="15"/>
  <c r="J286" i="15"/>
  <c r="J711" i="15"/>
  <c r="J759" i="15"/>
  <c r="D677" i="15"/>
  <c r="O677" i="15"/>
  <c r="J677" i="15"/>
  <c r="P682" i="15"/>
  <c r="I682" i="15"/>
  <c r="J682" i="15" s="1"/>
  <c r="L682" i="15"/>
  <c r="N682" i="15"/>
  <c r="M682" i="15"/>
  <c r="O682" i="15" s="1"/>
  <c r="M680" i="15"/>
  <c r="O680" i="15" s="1"/>
  <c r="L680" i="15"/>
  <c r="P680" i="15"/>
  <c r="I680" i="15"/>
  <c r="J680" i="15" s="1"/>
  <c r="N680" i="15"/>
  <c r="P681" i="15"/>
  <c r="L681" i="15"/>
  <c r="N681" i="15"/>
  <c r="M681" i="15"/>
  <c r="O681" i="15" s="1"/>
  <c r="I681" i="15"/>
  <c r="J681" i="15" s="1"/>
  <c r="J713" i="15"/>
  <c r="J962" i="15"/>
  <c r="D442" i="15"/>
  <c r="J442" i="15"/>
  <c r="V443" i="15" s="1"/>
  <c r="O442" i="15"/>
  <c r="N443" i="15"/>
  <c r="I443" i="15"/>
  <c r="P443" i="15"/>
  <c r="L443" i="15"/>
  <c r="M443" i="15"/>
  <c r="P444" i="15"/>
  <c r="L444" i="15"/>
  <c r="N444" i="15"/>
  <c r="I444" i="15"/>
  <c r="J444" i="15" s="1"/>
  <c r="M444" i="15"/>
  <c r="O444" i="15" s="1"/>
  <c r="N587" i="15"/>
  <c r="I587" i="15"/>
  <c r="L587" i="15"/>
  <c r="M587" i="15"/>
  <c r="P587" i="15"/>
  <c r="M592" i="15"/>
  <c r="O592" i="15" s="1"/>
  <c r="L592" i="15"/>
  <c r="I592" i="15"/>
  <c r="J592" i="15" s="1"/>
  <c r="N592" i="15"/>
  <c r="P592" i="15"/>
  <c r="M588" i="15"/>
  <c r="P588" i="15"/>
  <c r="N588" i="15"/>
  <c r="L588" i="15"/>
  <c r="I588" i="15"/>
  <c r="O587" i="15"/>
  <c r="J587" i="15"/>
  <c r="J588" i="15"/>
  <c r="O588" i="15"/>
  <c r="J940" i="15"/>
  <c r="J943" i="15"/>
  <c r="N777" i="15"/>
  <c r="I777" i="15"/>
  <c r="J777" i="15" s="1"/>
  <c r="P777" i="15"/>
  <c r="M777" i="15"/>
  <c r="O777" i="15" s="1"/>
  <c r="L777" i="15"/>
  <c r="M770" i="15"/>
  <c r="O770" i="15" s="1"/>
  <c r="N770" i="15"/>
  <c r="P770" i="15"/>
  <c r="I770" i="15"/>
  <c r="L770" i="15"/>
  <c r="J770" i="15"/>
  <c r="J778" i="15"/>
  <c r="O778" i="15"/>
  <c r="J948" i="15"/>
  <c r="V948" i="15" s="1"/>
  <c r="D948" i="15"/>
  <c r="O948" i="15"/>
  <c r="P952" i="15"/>
  <c r="L952" i="15"/>
  <c r="I952" i="15"/>
  <c r="J952" i="15" s="1"/>
  <c r="N952" i="15"/>
  <c r="M952" i="15"/>
  <c r="O952" i="15" s="1"/>
  <c r="J975" i="15"/>
  <c r="J990" i="15"/>
  <c r="J1040" i="15"/>
  <c r="V1041" i="15" s="1"/>
  <c r="J1056" i="15"/>
  <c r="J1048" i="15"/>
  <c r="J1035" i="15"/>
  <c r="J1078" i="15"/>
  <c r="O1101" i="15"/>
  <c r="J1101" i="15"/>
  <c r="D1101" i="15"/>
  <c r="M1171" i="15"/>
  <c r="O1171" i="15" s="1"/>
  <c r="P1171" i="15"/>
  <c r="N1171" i="15"/>
  <c r="L1171" i="15"/>
  <c r="I1171" i="15"/>
  <c r="J1171" i="15" s="1"/>
  <c r="O1177" i="15"/>
  <c r="J1177" i="15"/>
  <c r="J1175" i="15"/>
  <c r="O1175" i="15"/>
  <c r="N103" i="15"/>
  <c r="I103" i="15"/>
  <c r="J103" i="15" s="1"/>
  <c r="L103" i="15"/>
  <c r="P103" i="15"/>
  <c r="M103" i="15"/>
  <c r="O103" i="15" s="1"/>
  <c r="O640" i="15"/>
  <c r="J640" i="15"/>
  <c r="J639" i="15"/>
  <c r="O639" i="15"/>
  <c r="J81" i="15"/>
  <c r="O81" i="15"/>
  <c r="O346" i="15"/>
  <c r="J346" i="15"/>
  <c r="P76" i="15"/>
  <c r="L76" i="15"/>
  <c r="N76" i="15"/>
  <c r="M76" i="15"/>
  <c r="I76" i="15"/>
  <c r="J76" i="15" s="1"/>
  <c r="V949" i="15"/>
  <c r="P102" i="15"/>
  <c r="I102" i="15"/>
  <c r="J102" i="15" s="1"/>
  <c r="M102" i="15"/>
  <c r="O102" i="15" s="1"/>
  <c r="L102" i="15"/>
  <c r="M98" i="15"/>
  <c r="O98" i="15" s="1"/>
  <c r="N98" i="15"/>
  <c r="L98" i="15"/>
  <c r="P98" i="15"/>
  <c r="I98" i="15"/>
  <c r="J98" i="15" s="1"/>
  <c r="J107" i="15"/>
  <c r="O107" i="15"/>
  <c r="O632" i="15"/>
  <c r="J632" i="15"/>
  <c r="O633" i="15"/>
  <c r="J633" i="15"/>
  <c r="J634" i="15"/>
  <c r="O634" i="15"/>
  <c r="N641" i="15"/>
  <c r="I641" i="15"/>
  <c r="J641" i="15" s="1"/>
  <c r="M641" i="15"/>
  <c r="O641" i="15" s="1"/>
  <c r="L641" i="15"/>
  <c r="J83" i="15"/>
  <c r="O83" i="15"/>
  <c r="N87" i="15"/>
  <c r="I87" i="15"/>
  <c r="J87" i="15" s="1"/>
  <c r="M87" i="15"/>
  <c r="O87" i="15" s="1"/>
  <c r="L87" i="15"/>
  <c r="P87" i="15"/>
  <c r="P85" i="15"/>
  <c r="L85" i="15"/>
  <c r="I85" i="15"/>
  <c r="J85" i="15" s="1"/>
  <c r="N85" i="15"/>
  <c r="M85" i="15"/>
  <c r="O85" i="15" s="1"/>
  <c r="J344" i="15"/>
  <c r="O344" i="15"/>
  <c r="O348" i="15"/>
  <c r="J348" i="15"/>
  <c r="O341" i="15"/>
  <c r="J341" i="15"/>
  <c r="J349" i="15"/>
  <c r="O349" i="15"/>
  <c r="O347" i="15"/>
  <c r="J347" i="15"/>
  <c r="N227" i="15"/>
  <c r="I227" i="15"/>
  <c r="J227" i="15" s="1"/>
  <c r="L227" i="15"/>
  <c r="M227" i="15"/>
  <c r="O227" i="15" s="1"/>
  <c r="O228" i="15"/>
  <c r="J228" i="15"/>
  <c r="N78" i="15"/>
  <c r="I78" i="15"/>
  <c r="L78" i="15"/>
  <c r="P78" i="15"/>
  <c r="M78" i="15"/>
  <c r="J78" i="15"/>
  <c r="O78" i="15"/>
  <c r="O76" i="15"/>
  <c r="H781" i="15"/>
  <c r="J756" i="15"/>
  <c r="L213" i="15"/>
  <c r="N213" i="15"/>
  <c r="P213" i="15"/>
  <c r="I213" i="15"/>
  <c r="M213" i="15"/>
  <c r="O213" i="15" s="1"/>
  <c r="J213" i="15"/>
  <c r="O214" i="15"/>
  <c r="J214" i="15"/>
  <c r="O413" i="15"/>
  <c r="R377" i="15" s="1"/>
  <c r="P413" i="15"/>
  <c r="R379" i="15" s="1"/>
  <c r="J757" i="15"/>
  <c r="O666" i="15"/>
  <c r="J666" i="15"/>
  <c r="N667" i="15"/>
  <c r="I667" i="15"/>
  <c r="J667" i="15" s="1"/>
  <c r="L667" i="15"/>
  <c r="P667" i="15"/>
  <c r="M667" i="15"/>
  <c r="O667" i="15" s="1"/>
  <c r="O669" i="15"/>
  <c r="J669" i="15"/>
  <c r="O670" i="15"/>
  <c r="J670" i="15"/>
  <c r="J668" i="15"/>
  <c r="O668" i="15"/>
  <c r="O753" i="15"/>
  <c r="J747" i="15"/>
  <c r="O747" i="15"/>
  <c r="J745" i="15"/>
  <c r="O745" i="15"/>
  <c r="N749" i="15"/>
  <c r="P749" i="15"/>
  <c r="M749" i="15"/>
  <c r="O749" i="15" s="1"/>
  <c r="L749" i="15"/>
  <c r="I749" i="15"/>
  <c r="J749" i="15" s="1"/>
  <c r="J751" i="15"/>
  <c r="O751" i="15"/>
  <c r="N836" i="15"/>
  <c r="I836" i="15"/>
  <c r="J836" i="15" s="1"/>
  <c r="P836" i="15"/>
  <c r="L836" i="15"/>
  <c r="M836" i="15"/>
  <c r="O836" i="15" s="1"/>
  <c r="J839" i="15"/>
  <c r="N839" i="15"/>
  <c r="I839" i="15"/>
  <c r="P839" i="15"/>
  <c r="M839" i="15"/>
  <c r="O839" i="15" s="1"/>
  <c r="L839" i="15"/>
  <c r="M841" i="15"/>
  <c r="O841" i="15" s="1"/>
  <c r="I841" i="15"/>
  <c r="J841" i="15" s="1"/>
  <c r="P841" i="15"/>
  <c r="L841" i="15"/>
  <c r="N841" i="15"/>
  <c r="P840" i="15"/>
  <c r="L840" i="15"/>
  <c r="M840" i="15"/>
  <c r="O840" i="15" s="1"/>
  <c r="I840" i="15"/>
  <c r="J840" i="15" s="1"/>
  <c r="N840" i="15"/>
  <c r="N937" i="15"/>
  <c r="I937" i="15"/>
  <c r="J937" i="15" s="1"/>
  <c r="P937" i="15"/>
  <c r="M937" i="15"/>
  <c r="O937" i="15" s="1"/>
  <c r="L937" i="15"/>
  <c r="O926" i="15"/>
  <c r="J926" i="15"/>
  <c r="D926" i="15"/>
  <c r="O933" i="15"/>
  <c r="J933" i="15"/>
  <c r="J927" i="15"/>
  <c r="O927" i="15"/>
  <c r="O929" i="15"/>
  <c r="J929" i="15"/>
  <c r="P930" i="15"/>
  <c r="L930" i="15"/>
  <c r="I930" i="15"/>
  <c r="J930" i="15" s="1"/>
  <c r="N930" i="15"/>
  <c r="M930" i="15"/>
  <c r="O930" i="15" s="1"/>
  <c r="P822" i="15"/>
  <c r="L822" i="15"/>
  <c r="M822" i="15"/>
  <c r="O822" i="15" s="1"/>
  <c r="N822" i="15"/>
  <c r="I822" i="15"/>
  <c r="J822" i="15" s="1"/>
  <c r="O817" i="15"/>
  <c r="J817" i="15"/>
  <c r="N819" i="15"/>
  <c r="I819" i="15"/>
  <c r="J819" i="15" s="1"/>
  <c r="L819" i="15"/>
  <c r="M819" i="15"/>
  <c r="O819" i="15" s="1"/>
  <c r="P819" i="15"/>
  <c r="N824" i="15"/>
  <c r="I824" i="15"/>
  <c r="J824" i="15" s="1"/>
  <c r="P824" i="15"/>
  <c r="L824" i="15"/>
  <c r="M824" i="15"/>
  <c r="O824" i="15" s="1"/>
  <c r="P821" i="15"/>
  <c r="L821" i="15"/>
  <c r="I821" i="15"/>
  <c r="J821" i="15" s="1"/>
  <c r="N821" i="15"/>
  <c r="M821" i="15"/>
  <c r="O821" i="15" s="1"/>
  <c r="J896" i="15"/>
  <c r="O896" i="15"/>
  <c r="J900" i="15"/>
  <c r="O900" i="15"/>
  <c r="P899" i="15"/>
  <c r="I899" i="15"/>
  <c r="J899" i="15" s="1"/>
  <c r="M899" i="15"/>
  <c r="O899" i="15" s="1"/>
  <c r="N899" i="15"/>
  <c r="L899" i="15"/>
  <c r="O895" i="15"/>
  <c r="J895" i="15"/>
  <c r="P894" i="15"/>
  <c r="L894" i="15"/>
  <c r="M894" i="15"/>
  <c r="O894" i="15" s="1"/>
  <c r="N894" i="15"/>
  <c r="I894" i="15"/>
  <c r="J894" i="15" s="1"/>
  <c r="P136" i="15"/>
  <c r="I136" i="15"/>
  <c r="J136" i="15" s="1"/>
  <c r="N136" i="15"/>
  <c r="M136" i="15"/>
  <c r="O136" i="15" s="1"/>
  <c r="L136" i="15"/>
  <c r="P135" i="15"/>
  <c r="L135" i="15"/>
  <c r="N135" i="15"/>
  <c r="M135" i="15"/>
  <c r="O135" i="15" s="1"/>
  <c r="I135" i="15"/>
  <c r="J135" i="15" s="1"/>
  <c r="P616" i="15"/>
  <c r="I616" i="15"/>
  <c r="J616" i="15" s="1"/>
  <c r="L616" i="15"/>
  <c r="N616" i="15"/>
  <c r="M616" i="15"/>
  <c r="O616" i="15" s="1"/>
  <c r="O617" i="15"/>
  <c r="J617" i="15"/>
  <c r="N621" i="15"/>
  <c r="I621" i="15"/>
  <c r="J621" i="15" s="1"/>
  <c r="M621" i="15"/>
  <c r="O621" i="15" s="1"/>
  <c r="P621" i="15"/>
  <c r="L621" i="15"/>
  <c r="P619" i="15"/>
  <c r="L619" i="15"/>
  <c r="I619" i="15"/>
  <c r="J619" i="15" s="1"/>
  <c r="M619" i="15"/>
  <c r="O619" i="15" s="1"/>
  <c r="N619" i="15"/>
  <c r="J549" i="15"/>
  <c r="D549" i="15"/>
  <c r="O549" i="15"/>
  <c r="M534" i="15"/>
  <c r="O534" i="15" s="1"/>
  <c r="I534" i="15"/>
  <c r="J534" i="15" s="1"/>
  <c r="L534" i="15"/>
  <c r="P534" i="15"/>
  <c r="N534" i="15"/>
  <c r="P535" i="15"/>
  <c r="I535" i="15"/>
  <c r="J535" i="15" s="1"/>
  <c r="M535" i="15"/>
  <c r="O535" i="15" s="1"/>
  <c r="N535" i="15"/>
  <c r="L535" i="15"/>
  <c r="J536" i="15"/>
  <c r="O536" i="15"/>
  <c r="R695" i="15"/>
  <c r="J69" i="15"/>
  <c r="O69" i="15"/>
  <c r="O66" i="15"/>
  <c r="J66" i="15"/>
  <c r="P64" i="15"/>
  <c r="L64" i="15"/>
  <c r="N64" i="15"/>
  <c r="I64" i="15"/>
  <c r="J64" i="15" s="1"/>
  <c r="M64" i="15"/>
  <c r="O64" i="15" s="1"/>
  <c r="J73" i="15"/>
  <c r="P73" i="15"/>
  <c r="L73" i="15"/>
  <c r="N73" i="15"/>
  <c r="R56" i="15" s="1"/>
  <c r="M73" i="15"/>
  <c r="O73" i="15" s="1"/>
  <c r="I73" i="15"/>
  <c r="M362" i="15"/>
  <c r="O362" i="15" s="1"/>
  <c r="I362" i="15"/>
  <c r="J362" i="15" s="1"/>
  <c r="N362" i="15"/>
  <c r="P362" i="15"/>
  <c r="L362" i="15"/>
  <c r="M358" i="15"/>
  <c r="O358" i="15" s="1"/>
  <c r="N358" i="15"/>
  <c r="I358" i="15"/>
  <c r="J358" i="15" s="1"/>
  <c r="P358" i="15"/>
  <c r="L358" i="15"/>
  <c r="O363" i="15"/>
  <c r="J363" i="15"/>
  <c r="N359" i="15"/>
  <c r="I359" i="15"/>
  <c r="J359" i="15" s="1"/>
  <c r="P359" i="15"/>
  <c r="L359" i="15"/>
  <c r="M359" i="15"/>
  <c r="O359" i="15" s="1"/>
  <c r="P357" i="15"/>
  <c r="L357" i="15"/>
  <c r="N357" i="15"/>
  <c r="I357" i="15"/>
  <c r="J357" i="15" s="1"/>
  <c r="M357" i="15"/>
  <c r="O357" i="15" s="1"/>
  <c r="O208" i="15"/>
  <c r="J208" i="15"/>
  <c r="N206" i="15"/>
  <c r="I206" i="15"/>
  <c r="J206" i="15" s="1"/>
  <c r="L206" i="15"/>
  <c r="M206" i="15"/>
  <c r="O206" i="15" s="1"/>
  <c r="P206" i="15"/>
  <c r="M207" i="15"/>
  <c r="P207" i="15"/>
  <c r="N207" i="15"/>
  <c r="I207" i="15"/>
  <c r="J207" i="15" s="1"/>
  <c r="L207" i="15"/>
  <c r="O207" i="15"/>
  <c r="P551" i="15"/>
  <c r="O551" i="15"/>
  <c r="J260" i="15"/>
  <c r="O260" i="15"/>
  <c r="O258" i="15"/>
  <c r="J258" i="15"/>
  <c r="V259" i="15" s="1"/>
  <c r="D258" i="15"/>
  <c r="P262" i="15"/>
  <c r="L262" i="15"/>
  <c r="N262" i="15"/>
  <c r="M262" i="15"/>
  <c r="O262" i="15" s="1"/>
  <c r="I262" i="15"/>
  <c r="J262" i="15" s="1"/>
  <c r="R286" i="15"/>
  <c r="M658" i="15"/>
  <c r="L658" i="15"/>
  <c r="P658" i="15"/>
  <c r="I658" i="15"/>
  <c r="J658" i="15" s="1"/>
  <c r="N658" i="15"/>
  <c r="O654" i="15"/>
  <c r="J654" i="15"/>
  <c r="M653" i="15"/>
  <c r="O653" i="15" s="1"/>
  <c r="L653" i="15"/>
  <c r="P653" i="15"/>
  <c r="I653" i="15"/>
  <c r="J653" i="15" s="1"/>
  <c r="N653" i="15"/>
  <c r="O656" i="15"/>
  <c r="J656" i="15"/>
  <c r="O651" i="15"/>
  <c r="J651" i="15"/>
  <c r="O658" i="15"/>
  <c r="N582" i="15"/>
  <c r="I582" i="15"/>
  <c r="J582" i="15" s="1"/>
  <c r="L582" i="15"/>
  <c r="P582" i="15"/>
  <c r="M582" i="15"/>
  <c r="O582" i="15" s="1"/>
  <c r="J945" i="15"/>
  <c r="L856" i="15"/>
  <c r="M856" i="15"/>
  <c r="O856" i="15" s="1"/>
  <c r="I856" i="15"/>
  <c r="J856" i="15" s="1"/>
  <c r="N856" i="15"/>
  <c r="P856" i="15"/>
  <c r="O859" i="15"/>
  <c r="J859" i="15"/>
  <c r="L963" i="15"/>
  <c r="I963" i="15"/>
  <c r="J963" i="15" s="1"/>
  <c r="N963" i="15"/>
  <c r="M963" i="15"/>
  <c r="O963" i="15" s="1"/>
  <c r="P963" i="15"/>
  <c r="J854" i="15"/>
  <c r="O854" i="15"/>
  <c r="N848" i="15"/>
  <c r="I848" i="15"/>
  <c r="J848" i="15" s="1"/>
  <c r="L848" i="15"/>
  <c r="P848" i="15"/>
  <c r="M848" i="15"/>
  <c r="O848" i="15" s="1"/>
  <c r="O852" i="15"/>
  <c r="J852" i="15"/>
  <c r="M855" i="15"/>
  <c r="O855" i="15" s="1"/>
  <c r="I855" i="15"/>
  <c r="J855" i="15" s="1"/>
  <c r="P855" i="15"/>
  <c r="L855" i="15"/>
  <c r="N855" i="15"/>
  <c r="O853" i="15"/>
  <c r="J853" i="15"/>
  <c r="J1087" i="15"/>
  <c r="O1087" i="15"/>
  <c r="O1086" i="15"/>
  <c r="D1086" i="15"/>
  <c r="J1086" i="15"/>
  <c r="V1087" i="15" s="1"/>
  <c r="O1134" i="15"/>
  <c r="J1134" i="15"/>
  <c r="P1090" i="15"/>
  <c r="L1090" i="15"/>
  <c r="N1090" i="15"/>
  <c r="M1090" i="15"/>
  <c r="O1090" i="15" s="1"/>
  <c r="I1090" i="15"/>
  <c r="J1090" i="15" s="1"/>
  <c r="O1136" i="15"/>
  <c r="J1136" i="15"/>
  <c r="N1165" i="15"/>
  <c r="I1165" i="15"/>
  <c r="J1165" i="15" s="1"/>
  <c r="M1165" i="15"/>
  <c r="O1165" i="15" s="1"/>
  <c r="L1165" i="15"/>
  <c r="P1165" i="15"/>
  <c r="M1158" i="15"/>
  <c r="O1158" i="15" s="1"/>
  <c r="I1158" i="15"/>
  <c r="J1158" i="15" s="1"/>
  <c r="N1158" i="15"/>
  <c r="L1158" i="15"/>
  <c r="P1158" i="15"/>
  <c r="M1159" i="15"/>
  <c r="O1159" i="15" s="1"/>
  <c r="N1159" i="15"/>
  <c r="L1159" i="15"/>
  <c r="I1159" i="15"/>
  <c r="J1159" i="15" s="1"/>
  <c r="P1159" i="15"/>
  <c r="J1157" i="15"/>
  <c r="O1157" i="15"/>
  <c r="O1161" i="15"/>
  <c r="J1161" i="15"/>
  <c r="O1162" i="15"/>
  <c r="J1162" i="15"/>
  <c r="M125" i="15"/>
  <c r="O125" i="15" s="1"/>
  <c r="P125" i="15"/>
  <c r="I125" i="15"/>
  <c r="J125" i="15" s="1"/>
  <c r="N125" i="15"/>
  <c r="L125" i="15"/>
  <c r="O131" i="15"/>
  <c r="J131" i="15"/>
  <c r="M133" i="15"/>
  <c r="O133" i="15" s="1"/>
  <c r="N133" i="15"/>
  <c r="L133" i="15"/>
  <c r="P133" i="15"/>
  <c r="I133" i="15"/>
  <c r="J133" i="15" s="1"/>
  <c r="P130" i="15"/>
  <c r="L130" i="15"/>
  <c r="N130" i="15"/>
  <c r="M130" i="15"/>
  <c r="O130" i="15" s="1"/>
  <c r="I130" i="15"/>
  <c r="J130" i="15" s="1"/>
  <c r="J454" i="15"/>
  <c r="J241" i="15"/>
  <c r="J531" i="15"/>
  <c r="J528" i="15"/>
  <c r="O528" i="15"/>
  <c r="M533" i="15"/>
  <c r="O533" i="15" s="1"/>
  <c r="P533" i="15"/>
  <c r="N533" i="15"/>
  <c r="L533" i="15"/>
  <c r="I533" i="15"/>
  <c r="J533" i="15" s="1"/>
  <c r="M531" i="15"/>
  <c r="O531" i="15" s="1"/>
  <c r="P531" i="15"/>
  <c r="I531" i="15"/>
  <c r="N531" i="15"/>
  <c r="L531" i="15"/>
  <c r="O529" i="15"/>
  <c r="J529" i="15"/>
  <c r="O542" i="15"/>
  <c r="J542" i="15"/>
  <c r="O547" i="15"/>
  <c r="J547" i="15"/>
  <c r="N544" i="15"/>
  <c r="I544" i="15"/>
  <c r="J544" i="15" s="1"/>
  <c r="P544" i="15"/>
  <c r="M544" i="15"/>
  <c r="O544" i="15" s="1"/>
  <c r="L544" i="15"/>
  <c r="O540" i="15"/>
  <c r="J540" i="15"/>
  <c r="J541" i="15"/>
  <c r="O541" i="15"/>
  <c r="M89" i="15"/>
  <c r="O89" i="15" s="1"/>
  <c r="N89" i="15"/>
  <c r="L89" i="15"/>
  <c r="P89" i="15"/>
  <c r="I89" i="15"/>
  <c r="J89" i="15" s="1"/>
  <c r="J270" i="15"/>
  <c r="J428" i="15"/>
  <c r="O330" i="15"/>
  <c r="J330" i="15"/>
  <c r="J334" i="15"/>
  <c r="O334" i="15"/>
  <c r="J332" i="15"/>
  <c r="N328" i="15"/>
  <c r="I328" i="15"/>
  <c r="J328" i="15" s="1"/>
  <c r="P328" i="15"/>
  <c r="L328" i="15"/>
  <c r="M328" i="15"/>
  <c r="O328" i="15" s="1"/>
  <c r="N333" i="15"/>
  <c r="I333" i="15"/>
  <c r="J333" i="15" s="1"/>
  <c r="P333" i="15"/>
  <c r="L333" i="15"/>
  <c r="M333" i="15"/>
  <c r="O333" i="15" s="1"/>
  <c r="P332" i="15"/>
  <c r="L332" i="15"/>
  <c r="N332" i="15"/>
  <c r="I332" i="15"/>
  <c r="M332" i="15"/>
  <c r="O332" i="15" s="1"/>
  <c r="R471" i="15"/>
  <c r="M219" i="15"/>
  <c r="O219" i="15" s="1"/>
  <c r="L219" i="15"/>
  <c r="I219" i="15"/>
  <c r="J219" i="15" s="1"/>
  <c r="P219" i="15"/>
  <c r="N219" i="15"/>
  <c r="N217" i="15"/>
  <c r="L217" i="15"/>
  <c r="M217" i="15"/>
  <c r="P217" i="15"/>
  <c r="I217" i="15"/>
  <c r="N218" i="15"/>
  <c r="I218" i="15"/>
  <c r="J218" i="15" s="1"/>
  <c r="P218" i="15"/>
  <c r="M218" i="15"/>
  <c r="O218" i="15" s="1"/>
  <c r="L218" i="15"/>
  <c r="O217" i="15"/>
  <c r="J217" i="15"/>
  <c r="D217" i="15"/>
  <c r="P224" i="15"/>
  <c r="L224" i="15"/>
  <c r="I224" i="15"/>
  <c r="J224" i="15" s="1"/>
  <c r="M224" i="15"/>
  <c r="O224" i="15" s="1"/>
  <c r="N224" i="15"/>
  <c r="V1178" i="15"/>
  <c r="H919" i="15"/>
  <c r="J910" i="15"/>
  <c r="J905" i="15"/>
  <c r="J917" i="15"/>
  <c r="J907" i="15"/>
  <c r="J911" i="15"/>
  <c r="N181" i="15"/>
  <c r="I181" i="15"/>
  <c r="J181" i="15" s="1"/>
  <c r="M181" i="15"/>
  <c r="O181" i="15" s="1"/>
  <c r="L181" i="15"/>
  <c r="M249" i="15"/>
  <c r="O249" i="15" s="1"/>
  <c r="L249" i="15"/>
  <c r="P249" i="15"/>
  <c r="I249" i="15"/>
  <c r="J249" i="15" s="1"/>
  <c r="N249" i="15"/>
  <c r="J248" i="15"/>
  <c r="D248" i="15"/>
  <c r="O248" i="15"/>
  <c r="P251" i="15"/>
  <c r="I251" i="15"/>
  <c r="J251" i="15" s="1"/>
  <c r="N251" i="15"/>
  <c r="M251" i="15"/>
  <c r="O251" i="15" s="1"/>
  <c r="L251" i="15"/>
  <c r="P250" i="15"/>
  <c r="L250" i="15"/>
  <c r="N250" i="15"/>
  <c r="M250" i="15"/>
  <c r="O250" i="15" s="1"/>
  <c r="I250" i="15"/>
  <c r="J250" i="15" s="1"/>
  <c r="J246" i="15"/>
  <c r="J714" i="15"/>
  <c r="J761" i="15"/>
  <c r="J758" i="15"/>
  <c r="O673" i="15"/>
  <c r="P673" i="15"/>
  <c r="L673" i="15"/>
  <c r="I673" i="15"/>
  <c r="J673" i="15" s="1"/>
  <c r="N673" i="15"/>
  <c r="M673" i="15"/>
  <c r="P687" i="15"/>
  <c r="I687" i="15"/>
  <c r="J687" i="15" s="1"/>
  <c r="M687" i="15"/>
  <c r="O687" i="15" s="1"/>
  <c r="L687" i="15"/>
  <c r="N687" i="15"/>
  <c r="J765" i="15"/>
  <c r="J780" i="15"/>
  <c r="J886" i="15"/>
  <c r="J954" i="15"/>
  <c r="M435" i="15"/>
  <c r="O435" i="15" s="1"/>
  <c r="L435" i="15"/>
  <c r="I435" i="15"/>
  <c r="J435" i="15" s="1"/>
  <c r="P435" i="15"/>
  <c r="N435" i="15"/>
  <c r="M437" i="15"/>
  <c r="O437" i="15" s="1"/>
  <c r="I437" i="15"/>
  <c r="J437" i="15" s="1"/>
  <c r="P437" i="15"/>
  <c r="N437" i="15"/>
  <c r="L437" i="15"/>
  <c r="O433" i="15"/>
  <c r="J433" i="15"/>
  <c r="P432" i="15"/>
  <c r="L432" i="15"/>
  <c r="N432" i="15"/>
  <c r="I432" i="15"/>
  <c r="J432" i="15" s="1"/>
  <c r="M432" i="15"/>
  <c r="O432" i="15" s="1"/>
  <c r="P440" i="15"/>
  <c r="L440" i="15"/>
  <c r="N440" i="15"/>
  <c r="I440" i="15"/>
  <c r="J440" i="15" s="1"/>
  <c r="M440" i="15"/>
  <c r="O440" i="15" s="1"/>
  <c r="J733" i="15"/>
  <c r="M861" i="15"/>
  <c r="O861" i="15" s="1"/>
  <c r="I861" i="15"/>
  <c r="J861" i="15" s="1"/>
  <c r="L861" i="15"/>
  <c r="N861" i="15"/>
  <c r="P861" i="15"/>
  <c r="O866" i="15"/>
  <c r="J866" i="15"/>
  <c r="O864" i="15"/>
  <c r="J864" i="15"/>
  <c r="P862" i="15"/>
  <c r="L862" i="15"/>
  <c r="I862" i="15"/>
  <c r="J862" i="15" s="1"/>
  <c r="M862" i="15"/>
  <c r="O862" i="15" s="1"/>
  <c r="N862" i="15"/>
  <c r="P870" i="15"/>
  <c r="L870" i="15"/>
  <c r="N870" i="15"/>
  <c r="I870" i="15"/>
  <c r="J870" i="15" s="1"/>
  <c r="M870" i="15"/>
  <c r="O870" i="15" s="1"/>
  <c r="J914" i="15"/>
  <c r="J1094" i="15"/>
  <c r="O1065" i="15"/>
  <c r="J1065" i="15"/>
  <c r="N1064" i="15"/>
  <c r="I1064" i="15"/>
  <c r="J1064" i="15" s="1"/>
  <c r="L1064" i="15"/>
  <c r="M1064" i="15"/>
  <c r="O1064" i="15" s="1"/>
  <c r="P1064" i="15"/>
  <c r="R1069" i="15" s="1"/>
  <c r="J1067" i="15"/>
  <c r="O1067" i="15"/>
  <c r="N1071" i="15"/>
  <c r="P1071" i="15"/>
  <c r="M1071" i="15"/>
  <c r="O1071" i="15" s="1"/>
  <c r="I1071" i="15"/>
  <c r="J1071" i="15" s="1"/>
  <c r="L1071" i="15"/>
  <c r="J1073" i="15"/>
  <c r="O1073" i="15"/>
  <c r="N122" i="15"/>
  <c r="M122" i="15"/>
  <c r="O122" i="15" s="1"/>
  <c r="L122" i="15"/>
  <c r="P122" i="15"/>
  <c r="I122" i="15"/>
  <c r="J122" i="15" s="1"/>
  <c r="J626" i="15"/>
  <c r="V626" i="15" s="1"/>
  <c r="O626" i="15"/>
  <c r="D626" i="15"/>
  <c r="O630" i="15"/>
  <c r="J630" i="15"/>
  <c r="P627" i="15"/>
  <c r="L627" i="15"/>
  <c r="N627" i="15"/>
  <c r="I627" i="15"/>
  <c r="J627" i="15" s="1"/>
  <c r="M627" i="15"/>
  <c r="O627" i="15" s="1"/>
  <c r="J611" i="15"/>
  <c r="O611" i="15"/>
  <c r="M607" i="15"/>
  <c r="O607" i="15" s="1"/>
  <c r="L607" i="15"/>
  <c r="I607" i="15"/>
  <c r="J607" i="15" s="1"/>
  <c r="P607" i="15"/>
  <c r="N607" i="15"/>
  <c r="M604" i="15"/>
  <c r="O604" i="15" s="1"/>
  <c r="P604" i="15"/>
  <c r="N604" i="15"/>
  <c r="L604" i="15"/>
  <c r="I604" i="15"/>
  <c r="J604" i="15" s="1"/>
  <c r="M606" i="15"/>
  <c r="O606" i="15" s="1"/>
  <c r="N606" i="15"/>
  <c r="P606" i="15"/>
  <c r="L606" i="15"/>
  <c r="I606" i="15"/>
  <c r="J606" i="15" s="1"/>
  <c r="J613" i="15"/>
  <c r="O613" i="15"/>
  <c r="J516" i="15"/>
  <c r="O516" i="15"/>
  <c r="N522" i="15"/>
  <c r="I522" i="15"/>
  <c r="J522" i="15" s="1"/>
  <c r="P522" i="15"/>
  <c r="M522" i="15"/>
  <c r="O522" i="15" s="1"/>
  <c r="L522" i="15"/>
  <c r="O518" i="15"/>
  <c r="J518" i="15"/>
  <c r="P514" i="15"/>
  <c r="L514" i="15"/>
  <c r="N514" i="15"/>
  <c r="M514" i="15"/>
  <c r="O514" i="15" s="1"/>
  <c r="I514" i="15"/>
  <c r="J514" i="15" s="1"/>
  <c r="P520" i="15"/>
  <c r="L520" i="15"/>
  <c r="M520" i="15"/>
  <c r="O520" i="15" s="1"/>
  <c r="I520" i="15"/>
  <c r="J520" i="15" s="1"/>
  <c r="N520" i="15"/>
  <c r="J453" i="15"/>
  <c r="J424" i="15"/>
  <c r="N351" i="15"/>
  <c r="I351" i="15"/>
  <c r="J351" i="15" s="1"/>
  <c r="P351" i="15"/>
  <c r="L351" i="15"/>
  <c r="M351" i="15"/>
  <c r="O351" i="15" s="1"/>
  <c r="P352" i="15"/>
  <c r="L352" i="15"/>
  <c r="N352" i="15"/>
  <c r="I352" i="15"/>
  <c r="J352" i="15" s="1"/>
  <c r="M352" i="15"/>
  <c r="O352" i="15" s="1"/>
  <c r="V1040" i="15"/>
  <c r="V811" i="15"/>
  <c r="V166" i="15"/>
  <c r="N36" i="15"/>
  <c r="I36" i="15"/>
  <c r="J36" i="15" s="1"/>
  <c r="M36" i="15"/>
  <c r="L36" i="15"/>
  <c r="P36" i="15"/>
  <c r="R11" i="15" s="1"/>
  <c r="O36" i="15"/>
  <c r="D33" i="15"/>
  <c r="O33" i="15"/>
  <c r="J33" i="15"/>
  <c r="O41" i="15"/>
  <c r="J41" i="15"/>
  <c r="O38" i="15"/>
  <c r="J38" i="15"/>
  <c r="M157" i="15"/>
  <c r="O157" i="15" s="1"/>
  <c r="L157" i="15"/>
  <c r="P157" i="15"/>
  <c r="I157" i="15"/>
  <c r="J157" i="15" s="1"/>
  <c r="N157" i="15"/>
  <c r="N156" i="15"/>
  <c r="I156" i="15"/>
  <c r="P156" i="15"/>
  <c r="M156" i="15"/>
  <c r="O156" i="15" s="1"/>
  <c r="L156" i="15"/>
  <c r="J156" i="15"/>
  <c r="D156" i="15"/>
  <c r="P158" i="15"/>
  <c r="L158" i="15"/>
  <c r="N158" i="15"/>
  <c r="M158" i="15"/>
  <c r="O158" i="15" s="1"/>
  <c r="I158" i="15"/>
  <c r="J158" i="15" s="1"/>
  <c r="L171" i="15"/>
  <c r="P171" i="15"/>
  <c r="I171" i="15"/>
  <c r="J171" i="15" s="1"/>
  <c r="N171" i="15"/>
  <c r="M171" i="15"/>
  <c r="O171" i="15"/>
  <c r="D171" i="15"/>
  <c r="M173" i="15"/>
  <c r="O173" i="15" s="1"/>
  <c r="I173" i="15"/>
  <c r="J173" i="15" s="1"/>
  <c r="N173" i="15"/>
  <c r="L173" i="15"/>
  <c r="P173" i="15"/>
  <c r="N172" i="15"/>
  <c r="I172" i="15"/>
  <c r="J172" i="15" s="1"/>
  <c r="M172" i="15"/>
  <c r="O172" i="15" s="1"/>
  <c r="L172" i="15"/>
  <c r="P172" i="15"/>
  <c r="P178" i="15"/>
  <c r="L178" i="15"/>
  <c r="M178" i="15"/>
  <c r="O178" i="15" s="1"/>
  <c r="I178" i="15"/>
  <c r="J178" i="15" s="1"/>
  <c r="N178" i="15"/>
  <c r="J285" i="15"/>
  <c r="D365" i="15"/>
  <c r="O365" i="15"/>
  <c r="J365" i="15"/>
  <c r="N683" i="15"/>
  <c r="I683" i="15"/>
  <c r="J683" i="15" s="1"/>
  <c r="L683" i="15"/>
  <c r="P683" i="15"/>
  <c r="M683" i="15"/>
  <c r="O685" i="15"/>
  <c r="J685" i="15"/>
  <c r="O683" i="15"/>
  <c r="M684" i="15"/>
  <c r="O684" i="15" s="1"/>
  <c r="N684" i="15"/>
  <c r="L684" i="15"/>
  <c r="I684" i="15"/>
  <c r="J684" i="15" s="1"/>
  <c r="P684" i="15"/>
  <c r="J884" i="15"/>
  <c r="J882" i="15"/>
  <c r="J960" i="15"/>
  <c r="J297" i="15"/>
  <c r="J443" i="15"/>
  <c r="O443" i="15"/>
  <c r="O445" i="15"/>
  <c r="J445" i="15"/>
  <c r="J794" i="15"/>
  <c r="O594" i="15"/>
  <c r="J594" i="15"/>
  <c r="N590" i="15"/>
  <c r="L590" i="15"/>
  <c r="P590" i="15"/>
  <c r="I590" i="15"/>
  <c r="J590" i="15" s="1"/>
  <c r="M590" i="15"/>
  <c r="N591" i="15"/>
  <c r="I591" i="15"/>
  <c r="J591" i="15" s="1"/>
  <c r="P591" i="15"/>
  <c r="M591" i="15"/>
  <c r="O591" i="15" s="1"/>
  <c r="L591" i="15"/>
  <c r="O590" i="15"/>
  <c r="P589" i="15"/>
  <c r="L589" i="15"/>
  <c r="M589" i="15"/>
  <c r="O589" i="15" s="1"/>
  <c r="I589" i="15"/>
  <c r="J589" i="15" s="1"/>
  <c r="N589" i="15"/>
  <c r="J702" i="15"/>
  <c r="J939" i="15"/>
  <c r="L772" i="15"/>
  <c r="M772" i="15"/>
  <c r="O772" i="15" s="1"/>
  <c r="I772" i="15"/>
  <c r="J772" i="15" s="1"/>
  <c r="P772" i="15"/>
  <c r="N772" i="15"/>
  <c r="O776" i="15"/>
  <c r="J776" i="15"/>
  <c r="M774" i="15"/>
  <c r="O774" i="15" s="1"/>
  <c r="I774" i="15"/>
  <c r="J774" i="15" s="1"/>
  <c r="P774" i="15"/>
  <c r="N774" i="15"/>
  <c r="L774" i="15"/>
  <c r="N773" i="15"/>
  <c r="I773" i="15"/>
  <c r="J773" i="15" s="1"/>
  <c r="M773" i="15"/>
  <c r="O773" i="15" s="1"/>
  <c r="P773" i="15"/>
  <c r="L773" i="15"/>
  <c r="P771" i="15"/>
  <c r="L771" i="15"/>
  <c r="I771" i="15"/>
  <c r="J771" i="15" s="1"/>
  <c r="N771" i="15"/>
  <c r="M771" i="15"/>
  <c r="O771" i="15" s="1"/>
  <c r="J872" i="15"/>
  <c r="O950" i="15"/>
  <c r="J950" i="15"/>
  <c r="M951" i="15"/>
  <c r="O951" i="15" s="1"/>
  <c r="N951" i="15"/>
  <c r="L951" i="15"/>
  <c r="I951" i="15"/>
  <c r="J951" i="15" s="1"/>
  <c r="P951" i="15"/>
  <c r="J1043" i="15"/>
  <c r="J1029" i="15"/>
  <c r="N1102" i="15"/>
  <c r="I1102" i="15"/>
  <c r="J1102" i="15" s="1"/>
  <c r="P1102" i="15"/>
  <c r="L1102" i="15"/>
  <c r="M1102" i="15"/>
  <c r="O1102" i="15" s="1"/>
  <c r="R1111" i="15"/>
  <c r="R1109" i="15"/>
  <c r="R1112" i="15"/>
  <c r="J1147" i="15"/>
  <c r="J1174" i="15"/>
  <c r="O1174" i="15"/>
  <c r="N1173" i="15"/>
  <c r="I1173" i="15"/>
  <c r="J1173" i="15" s="1"/>
  <c r="P1173" i="15"/>
  <c r="M1173" i="15"/>
  <c r="O1173" i="15" s="1"/>
  <c r="L1173" i="15"/>
  <c r="M1169" i="15"/>
  <c r="O1169" i="15" s="1"/>
  <c r="I1169" i="15"/>
  <c r="J1169" i="15" s="1"/>
  <c r="P1169" i="15"/>
  <c r="N1169" i="15"/>
  <c r="L1169" i="15"/>
  <c r="P1168" i="15"/>
  <c r="L1168" i="15"/>
  <c r="M1168" i="15"/>
  <c r="O1168" i="15" s="1"/>
  <c r="I1168" i="15"/>
  <c r="J1168" i="15" s="1"/>
  <c r="N1168" i="15"/>
  <c r="P1176" i="15"/>
  <c r="L1176" i="15"/>
  <c r="N1176" i="15"/>
  <c r="I1176" i="15"/>
  <c r="J1176" i="15" s="1"/>
  <c r="M1176" i="15"/>
  <c r="O1176" i="15" s="1"/>
  <c r="J1046" i="15"/>
  <c r="J1148" i="15"/>
  <c r="R195" i="15" l="1"/>
  <c r="R422" i="15"/>
  <c r="R558" i="15"/>
  <c r="R54" i="15"/>
  <c r="R885" i="15"/>
  <c r="R882" i="15"/>
  <c r="V1132" i="15"/>
  <c r="R55" i="15"/>
  <c r="R5" i="15"/>
  <c r="R788" i="15"/>
  <c r="R563" i="15"/>
  <c r="R1114" i="15"/>
  <c r="R283" i="15"/>
  <c r="R57" i="15"/>
  <c r="R559" i="15"/>
  <c r="R1023" i="15"/>
  <c r="R792" i="15"/>
  <c r="R145" i="15"/>
  <c r="R190" i="15"/>
  <c r="V534" i="15"/>
  <c r="V535" i="15"/>
  <c r="R193" i="15"/>
  <c r="V212" i="15"/>
  <c r="V213" i="15"/>
  <c r="V120" i="15"/>
  <c r="V121" i="15"/>
  <c r="V672" i="15"/>
  <c r="V673" i="15"/>
  <c r="V857" i="15"/>
  <c r="V856" i="15"/>
  <c r="R194" i="15"/>
  <c r="V581" i="15"/>
  <c r="V580" i="15"/>
  <c r="V75" i="15"/>
  <c r="V74" i="15"/>
  <c r="V351" i="15"/>
  <c r="V350" i="15"/>
  <c r="R789" i="15"/>
  <c r="R327" i="15"/>
  <c r="R331" i="15"/>
  <c r="R329" i="15"/>
  <c r="R332" i="15"/>
  <c r="R330" i="15"/>
  <c r="R328" i="15"/>
  <c r="V258" i="15"/>
  <c r="V627" i="15"/>
  <c r="R1063" i="15"/>
  <c r="R1068" i="15"/>
  <c r="R1066" i="15"/>
  <c r="R1064" i="15"/>
  <c r="R1065" i="15"/>
  <c r="V1086" i="15"/>
  <c r="R146" i="15"/>
  <c r="R557" i="15"/>
  <c r="R560" i="15"/>
  <c r="R52" i="15"/>
  <c r="T52" i="15" s="1"/>
  <c r="R790" i="15"/>
  <c r="R192" i="15"/>
  <c r="R189" i="15"/>
  <c r="R10" i="15"/>
  <c r="R925" i="15"/>
  <c r="R927" i="15"/>
  <c r="R928" i="15"/>
  <c r="R926" i="15"/>
  <c r="R930" i="15"/>
  <c r="R419" i="15"/>
  <c r="P321" i="15"/>
  <c r="R287" i="15" s="1"/>
  <c r="O321" i="15"/>
  <c r="R285" i="15" s="1"/>
  <c r="T282" i="15" s="1"/>
  <c r="D319" i="15"/>
  <c r="P1057" i="15"/>
  <c r="O1057" i="15"/>
  <c r="R1021" i="15" s="1"/>
  <c r="D1055" i="15"/>
  <c r="R238" i="15"/>
  <c r="R240" i="15"/>
  <c r="R6" i="15"/>
  <c r="R879" i="15"/>
  <c r="R8" i="15"/>
  <c r="R333" i="15"/>
  <c r="T695" i="15"/>
  <c r="T697" i="15"/>
  <c r="R562" i="15"/>
  <c r="R561" i="15"/>
  <c r="T558" i="15" s="1"/>
  <c r="R101" i="15"/>
  <c r="R100" i="15"/>
  <c r="R99" i="15"/>
  <c r="R98" i="15"/>
  <c r="T98" i="15" s="1"/>
  <c r="R102" i="15"/>
  <c r="R97" i="15"/>
  <c r="R53" i="15"/>
  <c r="T1018" i="15"/>
  <c r="O1103" i="15"/>
  <c r="R1067" i="15" s="1"/>
  <c r="P1103" i="15"/>
  <c r="T466" i="15"/>
  <c r="R191" i="15"/>
  <c r="R652" i="15"/>
  <c r="R651" i="15"/>
  <c r="R650" i="15"/>
  <c r="R649" i="15"/>
  <c r="R654" i="15"/>
  <c r="T281" i="15"/>
  <c r="T283" i="15"/>
  <c r="R9" i="15"/>
  <c r="R420" i="15"/>
  <c r="R424" i="15"/>
  <c r="P183" i="15"/>
  <c r="R149" i="15" s="1"/>
  <c r="O183" i="15"/>
  <c r="R147" i="15" s="1"/>
  <c r="O1011" i="15"/>
  <c r="R975" i="15" s="1"/>
  <c r="P1011" i="15"/>
  <c r="R977" i="15" s="1"/>
  <c r="D1009" i="15"/>
  <c r="R512" i="15"/>
  <c r="R514" i="15"/>
  <c r="R513" i="15"/>
  <c r="R515" i="15"/>
  <c r="R511" i="15"/>
  <c r="R516" i="15"/>
  <c r="R235" i="15"/>
  <c r="T972" i="15"/>
  <c r="O873" i="15"/>
  <c r="P873" i="15"/>
  <c r="D871" i="15"/>
  <c r="R881" i="15"/>
  <c r="T373" i="15"/>
  <c r="T375" i="15"/>
  <c r="O459" i="15"/>
  <c r="R423" i="15" s="1"/>
  <c r="P459" i="15"/>
  <c r="R425" i="15" s="1"/>
  <c r="D457" i="15"/>
  <c r="O689" i="15"/>
  <c r="R653" i="15" s="1"/>
  <c r="P689" i="15"/>
  <c r="R7" i="15"/>
  <c r="T7" i="15" s="1"/>
  <c r="T1111" i="15"/>
  <c r="R144" i="15"/>
  <c r="R607" i="15"/>
  <c r="R606" i="15"/>
  <c r="R605" i="15"/>
  <c r="R604" i="15"/>
  <c r="R603" i="15"/>
  <c r="R608" i="15"/>
  <c r="O919" i="15"/>
  <c r="R883" i="15" s="1"/>
  <c r="P919" i="15"/>
  <c r="D917" i="15"/>
  <c r="R143" i="15"/>
  <c r="R148" i="15"/>
  <c r="R51" i="15"/>
  <c r="R421" i="15"/>
  <c r="R237" i="15"/>
  <c r="V442" i="15"/>
  <c r="R839" i="15"/>
  <c r="R833" i="15"/>
  <c r="R835" i="15"/>
  <c r="R838" i="15"/>
  <c r="R836" i="15"/>
  <c r="R837" i="15"/>
  <c r="R834" i="15"/>
  <c r="R880" i="15"/>
  <c r="R884" i="15"/>
  <c r="T1017" i="15"/>
  <c r="T1019" i="15"/>
  <c r="R787" i="15"/>
  <c r="P735" i="15"/>
  <c r="R701" i="15" s="1"/>
  <c r="O735" i="15"/>
  <c r="R699" i="15" s="1"/>
  <c r="D733" i="15"/>
  <c r="R1110" i="15"/>
  <c r="T1110" i="15" s="1"/>
  <c r="R609" i="15"/>
  <c r="O781" i="15"/>
  <c r="P781" i="15"/>
  <c r="R747" i="15" s="1"/>
  <c r="D779" i="15"/>
  <c r="R103" i="15"/>
  <c r="P827" i="15"/>
  <c r="R793" i="15" s="1"/>
  <c r="O827" i="15"/>
  <c r="R791" i="15" s="1"/>
  <c r="T788" i="15" s="1"/>
  <c r="D825" i="15"/>
  <c r="T465" i="15"/>
  <c r="T467" i="15"/>
  <c r="R1160" i="15"/>
  <c r="R1158" i="15"/>
  <c r="R1157" i="15"/>
  <c r="R1156" i="15"/>
  <c r="R1155" i="15"/>
  <c r="R1159" i="15"/>
  <c r="R655" i="15"/>
  <c r="O275" i="15"/>
  <c r="R239" i="15" s="1"/>
  <c r="P275" i="15"/>
  <c r="R241" i="15" s="1"/>
  <c r="D273" i="15"/>
  <c r="O965" i="15"/>
  <c r="R929" i="15" s="1"/>
  <c r="P965" i="15"/>
  <c r="R931" i="15" s="1"/>
  <c r="R517" i="15"/>
  <c r="R236" i="15"/>
  <c r="T971" i="15"/>
  <c r="T973" i="15"/>
  <c r="R741" i="15"/>
  <c r="R746" i="15"/>
  <c r="R744" i="15"/>
  <c r="R745" i="15"/>
  <c r="R742" i="15"/>
  <c r="T742" i="15" s="1"/>
  <c r="R743" i="15"/>
  <c r="T374" i="15"/>
  <c r="T696" i="15"/>
  <c r="T1156" i="15" l="1"/>
  <c r="T6" i="15"/>
  <c r="T974" i="15"/>
  <c r="U973" i="15" s="1"/>
  <c r="T468" i="15"/>
  <c r="U465" i="15" s="1"/>
  <c r="T236" i="15"/>
  <c r="T787" i="15"/>
  <c r="T789" i="15"/>
  <c r="T880" i="15"/>
  <c r="T144" i="15"/>
  <c r="U972" i="15"/>
  <c r="T650" i="15"/>
  <c r="T927" i="15"/>
  <c r="T925" i="15"/>
  <c r="T559" i="15"/>
  <c r="T557" i="15"/>
  <c r="T1064" i="15"/>
  <c r="T1065" i="15"/>
  <c r="T1063" i="15"/>
  <c r="T329" i="15"/>
  <c r="T327" i="15"/>
  <c r="T1155" i="15"/>
  <c r="T1157" i="15"/>
  <c r="T834" i="15"/>
  <c r="T145" i="15"/>
  <c r="T143" i="15"/>
  <c r="T237" i="15"/>
  <c r="T235" i="15"/>
  <c r="T284" i="15"/>
  <c r="U283" i="15" s="1"/>
  <c r="T926" i="15"/>
  <c r="T1020" i="15"/>
  <c r="U1019" i="15" s="1"/>
  <c r="T835" i="15"/>
  <c r="T833" i="15"/>
  <c r="T605" i="15"/>
  <c r="T603" i="15"/>
  <c r="T1109" i="15"/>
  <c r="T376" i="15"/>
  <c r="U374" i="15" s="1"/>
  <c r="T420" i="15"/>
  <c r="T99" i="15"/>
  <c r="T97" i="15"/>
  <c r="T879" i="15"/>
  <c r="T881" i="15"/>
  <c r="T419" i="15"/>
  <c r="T421" i="15"/>
  <c r="T5" i="15"/>
  <c r="T743" i="15"/>
  <c r="T741" i="15"/>
  <c r="U696" i="15"/>
  <c r="T51" i="15"/>
  <c r="T53" i="15"/>
  <c r="T604" i="15"/>
  <c r="T513" i="15"/>
  <c r="T511" i="15"/>
  <c r="T512" i="15"/>
  <c r="T651" i="15"/>
  <c r="T649" i="15"/>
  <c r="T698" i="15"/>
  <c r="U695" i="15" s="1"/>
  <c r="U282" i="15"/>
  <c r="T191" i="15"/>
  <c r="T189" i="15"/>
  <c r="T328" i="15"/>
  <c r="T190" i="15"/>
  <c r="U1017" i="15" l="1"/>
  <c r="U971" i="15"/>
  <c r="T652" i="15"/>
  <c r="U649" i="15" s="1"/>
  <c r="U420" i="15"/>
  <c r="T146" i="15"/>
  <c r="U143" i="15" s="1"/>
  <c r="T1066" i="15"/>
  <c r="U1065" i="15" s="1"/>
  <c r="U1063" i="15"/>
  <c r="T790" i="15"/>
  <c r="U788" i="15" s="1"/>
  <c r="U787" i="15"/>
  <c r="U421" i="15"/>
  <c r="U697" i="15"/>
  <c r="U698" i="15" s="1"/>
  <c r="U466" i="15"/>
  <c r="T1158" i="15"/>
  <c r="U1156" i="15" s="1"/>
  <c r="U1155" i="15"/>
  <c r="T928" i="15"/>
  <c r="U926" i="15" s="1"/>
  <c r="U925" i="15"/>
  <c r="U1018" i="15"/>
  <c r="U1020" i="15" s="1"/>
  <c r="U144" i="15"/>
  <c r="U974" i="15"/>
  <c r="T606" i="15"/>
  <c r="U603" i="15" s="1"/>
  <c r="T422" i="15"/>
  <c r="U419" i="15"/>
  <c r="U373" i="15"/>
  <c r="U376" i="15" s="1"/>
  <c r="T836" i="15"/>
  <c r="U833" i="15" s="1"/>
  <c r="U467" i="15"/>
  <c r="U375" i="15"/>
  <c r="T330" i="15"/>
  <c r="U327" i="15" s="1"/>
  <c r="U927" i="15"/>
  <c r="U650" i="15"/>
  <c r="U513" i="15"/>
  <c r="T882" i="15"/>
  <c r="U880" i="15" s="1"/>
  <c r="T238" i="15"/>
  <c r="U237" i="15" s="1"/>
  <c r="T744" i="15"/>
  <c r="U742" i="15" s="1"/>
  <c r="U512" i="15"/>
  <c r="T100" i="15"/>
  <c r="U98" i="15" s="1"/>
  <c r="T192" i="15"/>
  <c r="U189" i="15" s="1"/>
  <c r="U511" i="15"/>
  <c r="U514" i="15" s="1"/>
  <c r="T514" i="15"/>
  <c r="T54" i="15"/>
  <c r="U52" i="15" s="1"/>
  <c r="T8" i="15"/>
  <c r="U881" i="15"/>
  <c r="T1112" i="15"/>
  <c r="U1109" i="15" s="1"/>
  <c r="U281" i="15"/>
  <c r="U284" i="15" s="1"/>
  <c r="T560" i="15"/>
  <c r="U558" i="15" s="1"/>
  <c r="U557" i="15"/>
  <c r="U789" i="15"/>
  <c r="U328" i="15" l="1"/>
  <c r="U235" i="15"/>
  <c r="U238" i="15" s="1"/>
  <c r="U652" i="15"/>
  <c r="U651" i="15"/>
  <c r="U236" i="15"/>
  <c r="U1064" i="15"/>
  <c r="U329" i="15"/>
  <c r="U99" i="15"/>
  <c r="U97" i="15"/>
  <c r="U100" i="15" s="1"/>
  <c r="U559" i="15"/>
  <c r="U560" i="15" s="1"/>
  <c r="U879" i="15"/>
  <c r="U53" i="15"/>
  <c r="U468" i="15"/>
  <c r="U7" i="15"/>
  <c r="U6" i="15"/>
  <c r="U834" i="15"/>
  <c r="U836" i="15" s="1"/>
  <c r="U1066" i="15"/>
  <c r="U743" i="15"/>
  <c r="U604" i="15"/>
  <c r="U330" i="15"/>
  <c r="U422" i="15"/>
  <c r="U190" i="15"/>
  <c r="U192" i="15" s="1"/>
  <c r="U191" i="15"/>
  <c r="U928" i="15"/>
  <c r="U605" i="15"/>
  <c r="U790" i="15"/>
  <c r="U835" i="15"/>
  <c r="U51" i="15"/>
  <c r="U54" i="15" s="1"/>
  <c r="U882" i="15"/>
  <c r="U1111" i="15"/>
  <c r="U1110" i="15"/>
  <c r="U5" i="15"/>
  <c r="U741" i="15"/>
  <c r="U744" i="15" s="1"/>
  <c r="U1157" i="15"/>
  <c r="U1158" i="15" s="1"/>
  <c r="U145" i="15"/>
  <c r="U146" i="15" s="1"/>
  <c r="U1112" i="15" l="1"/>
  <c r="U606" i="15"/>
  <c r="U8" i="15"/>
</calcChain>
</file>

<file path=xl/sharedStrings.xml><?xml version="1.0" encoding="utf-8"?>
<sst xmlns="http://schemas.openxmlformats.org/spreadsheetml/2006/main" count="1626" uniqueCount="584">
  <si>
    <t>菜名</t>
    <phoneticPr fontId="5" type="noConversion"/>
  </si>
  <si>
    <t>食材數</t>
    <phoneticPr fontId="5" type="noConversion"/>
  </si>
  <si>
    <t>食材</t>
    <phoneticPr fontId="5" type="noConversion"/>
  </si>
  <si>
    <t>油</t>
    <phoneticPr fontId="16" type="noConversion"/>
  </si>
  <si>
    <t>油脂</t>
    <phoneticPr fontId="16" type="noConversion"/>
  </si>
  <si>
    <t>蔥薑蒜</t>
    <phoneticPr fontId="16" type="noConversion"/>
  </si>
  <si>
    <t>水果類</t>
    <phoneticPr fontId="16" type="noConversion"/>
  </si>
  <si>
    <t>蒜末</t>
    <phoneticPr fontId="16" type="noConversion"/>
  </si>
  <si>
    <t>薑絲</t>
    <phoneticPr fontId="16" type="noConversion"/>
  </si>
  <si>
    <t>蔬菜類</t>
    <phoneticPr fontId="16" type="noConversion"/>
  </si>
  <si>
    <t>總重/人</t>
    <phoneticPr fontId="5" type="noConversion"/>
  </si>
  <si>
    <t>克數/人</t>
    <phoneticPr fontId="5" type="noConversion"/>
  </si>
  <si>
    <t>係數</t>
    <phoneticPr fontId="5" type="noConversion"/>
  </si>
  <si>
    <t>叫貨</t>
    <phoneticPr fontId="5" type="noConversion"/>
  </si>
  <si>
    <t>單位</t>
    <phoneticPr fontId="5" type="noConversion"/>
  </si>
  <si>
    <t>每份克數</t>
    <phoneticPr fontId="5" type="noConversion"/>
  </si>
  <si>
    <t>分類</t>
    <phoneticPr fontId="5" type="noConversion"/>
  </si>
  <si>
    <t>份數</t>
    <phoneticPr fontId="5" type="noConversion"/>
  </si>
  <si>
    <t>鈣</t>
    <phoneticPr fontId="16" type="noConversion"/>
  </si>
  <si>
    <t>五穀根莖類</t>
    <phoneticPr fontId="16" type="noConversion"/>
  </si>
  <si>
    <t>蛋白質(克)</t>
    <phoneticPr fontId="16" type="noConversion"/>
  </si>
  <si>
    <t>蛋豆魚肉類</t>
    <phoneticPr fontId="16" type="noConversion"/>
  </si>
  <si>
    <t>脂肪(克)</t>
    <phoneticPr fontId="16" type="noConversion"/>
  </si>
  <si>
    <t>醣類(克)</t>
    <phoneticPr fontId="16" type="noConversion"/>
  </si>
  <si>
    <t>水果類</t>
    <phoneticPr fontId="16" type="noConversion"/>
  </si>
  <si>
    <t>熱量(大卡)</t>
    <phoneticPr fontId="16" type="noConversion"/>
  </si>
  <si>
    <t>油脂類</t>
    <phoneticPr fontId="16" type="noConversion"/>
  </si>
  <si>
    <t>奶類</t>
    <phoneticPr fontId="16" type="noConversion"/>
  </si>
  <si>
    <t>油脂</t>
    <phoneticPr fontId="16" type="noConversion"/>
  </si>
  <si>
    <t>kg</t>
    <phoneticPr fontId="16" type="noConversion"/>
  </si>
  <si>
    <t>蔥薑蒜</t>
    <phoneticPr fontId="16" type="noConversion"/>
  </si>
  <si>
    <t>紅蔥末</t>
  </si>
  <si>
    <t>薑絲</t>
    <phoneticPr fontId="16" type="noConversion"/>
  </si>
  <si>
    <t>叫貨</t>
    <phoneticPr fontId="5" type="noConversion"/>
  </si>
  <si>
    <t>分類</t>
    <phoneticPr fontId="5" type="noConversion"/>
  </si>
  <si>
    <t>脂肪(克)</t>
    <phoneticPr fontId="16" type="noConversion"/>
  </si>
  <si>
    <t>油脂類</t>
    <phoneticPr fontId="16" type="noConversion"/>
  </si>
  <si>
    <t xml:space="preserve"> </t>
    <phoneticPr fontId="16" type="noConversion"/>
  </si>
  <si>
    <t>油</t>
    <phoneticPr fontId="16" type="noConversion"/>
  </si>
  <si>
    <t>油脂</t>
    <phoneticPr fontId="16" type="noConversion"/>
  </si>
  <si>
    <t>蔥薑蒜</t>
    <phoneticPr fontId="16" type="noConversion"/>
  </si>
  <si>
    <t>蒜末</t>
    <phoneticPr fontId="16" type="noConversion"/>
  </si>
  <si>
    <t>kg</t>
    <phoneticPr fontId="16" type="noConversion"/>
  </si>
  <si>
    <t>總重/人</t>
    <phoneticPr fontId="5" type="noConversion"/>
  </si>
  <si>
    <t>食材數</t>
    <phoneticPr fontId="5" type="noConversion"/>
  </si>
  <si>
    <t>食材</t>
    <phoneticPr fontId="5" type="noConversion"/>
  </si>
  <si>
    <t>係數</t>
    <phoneticPr fontId="5" type="noConversion"/>
  </si>
  <si>
    <t>叫貨</t>
    <phoneticPr fontId="5" type="noConversion"/>
  </si>
  <si>
    <t>單位</t>
    <phoneticPr fontId="5" type="noConversion"/>
  </si>
  <si>
    <t>每份克數</t>
    <phoneticPr fontId="5" type="noConversion"/>
  </si>
  <si>
    <t>分類</t>
    <phoneticPr fontId="5" type="noConversion"/>
  </si>
  <si>
    <t>份數</t>
    <phoneticPr fontId="5" type="noConversion"/>
  </si>
  <si>
    <t>鈣</t>
    <phoneticPr fontId="16" type="noConversion"/>
  </si>
  <si>
    <t>五穀根莖類</t>
    <phoneticPr fontId="16" type="noConversion"/>
  </si>
  <si>
    <t>蛋白質(克)</t>
    <phoneticPr fontId="16" type="noConversion"/>
  </si>
  <si>
    <t>蛋豆魚肉類</t>
    <phoneticPr fontId="16" type="noConversion"/>
  </si>
  <si>
    <t>脂肪(克)</t>
    <phoneticPr fontId="16" type="noConversion"/>
  </si>
  <si>
    <t>蔬菜類</t>
    <phoneticPr fontId="16" type="noConversion"/>
  </si>
  <si>
    <t>水果類</t>
    <phoneticPr fontId="16" type="noConversion"/>
  </si>
  <si>
    <t>熱量(大卡)</t>
    <phoneticPr fontId="16" type="noConversion"/>
  </si>
  <si>
    <t>油脂類</t>
    <phoneticPr fontId="16" type="noConversion"/>
  </si>
  <si>
    <t>奶類</t>
    <phoneticPr fontId="16" type="noConversion"/>
  </si>
  <si>
    <t>油</t>
    <phoneticPr fontId="16" type="noConversion"/>
  </si>
  <si>
    <t>蔥薑蒜</t>
    <phoneticPr fontId="16" type="noConversion"/>
  </si>
  <si>
    <t>kg</t>
    <phoneticPr fontId="16" type="noConversion"/>
  </si>
  <si>
    <t>總重/人</t>
    <phoneticPr fontId="5" type="noConversion"/>
  </si>
  <si>
    <t>食材數</t>
    <phoneticPr fontId="5" type="noConversion"/>
  </si>
  <si>
    <t>食材</t>
    <phoneticPr fontId="5" type="noConversion"/>
  </si>
  <si>
    <t>克數/人</t>
    <phoneticPr fontId="5" type="noConversion"/>
  </si>
  <si>
    <t>係數</t>
    <phoneticPr fontId="5" type="noConversion"/>
  </si>
  <si>
    <t>叫貨</t>
    <phoneticPr fontId="5" type="noConversion"/>
  </si>
  <si>
    <t>單位</t>
    <phoneticPr fontId="5" type="noConversion"/>
  </si>
  <si>
    <t>份數</t>
    <phoneticPr fontId="5" type="noConversion"/>
  </si>
  <si>
    <t>鈣</t>
    <phoneticPr fontId="16" type="noConversion"/>
  </si>
  <si>
    <t>蛋白質(克)</t>
    <phoneticPr fontId="16" type="noConversion"/>
  </si>
  <si>
    <t>蛋豆魚肉類</t>
    <phoneticPr fontId="16" type="noConversion"/>
  </si>
  <si>
    <t>脂肪(克)</t>
    <phoneticPr fontId="16" type="noConversion"/>
  </si>
  <si>
    <t xml:space="preserve"> </t>
    <phoneticPr fontId="16" type="noConversion"/>
  </si>
  <si>
    <t>蔬菜類</t>
    <phoneticPr fontId="16" type="noConversion"/>
  </si>
  <si>
    <t>醣類(克)</t>
    <phoneticPr fontId="16" type="noConversion"/>
  </si>
  <si>
    <t>水果類</t>
    <phoneticPr fontId="16" type="noConversion"/>
  </si>
  <si>
    <t>熱量(大卡)</t>
    <phoneticPr fontId="16" type="noConversion"/>
  </si>
  <si>
    <t>油脂類</t>
    <phoneticPr fontId="16" type="noConversion"/>
  </si>
  <si>
    <t>奶類</t>
    <phoneticPr fontId="16" type="noConversion"/>
  </si>
  <si>
    <t>鈣</t>
    <phoneticPr fontId="16" type="noConversion"/>
  </si>
  <si>
    <t>油脂</t>
    <phoneticPr fontId="16" type="noConversion"/>
  </si>
  <si>
    <t>kg</t>
    <phoneticPr fontId="16" type="noConversion"/>
  </si>
  <si>
    <t>蔥薑蒜</t>
    <phoneticPr fontId="16" type="noConversion"/>
  </si>
  <si>
    <t>蒜末</t>
    <phoneticPr fontId="16" type="noConversion"/>
  </si>
  <si>
    <t>kg</t>
    <phoneticPr fontId="16" type="noConversion"/>
  </si>
  <si>
    <t>薑絲</t>
    <phoneticPr fontId="16" type="noConversion"/>
  </si>
  <si>
    <t>kg</t>
    <phoneticPr fontId="16" type="noConversion"/>
  </si>
  <si>
    <t>總重/人</t>
    <phoneticPr fontId="5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</si>
  <si>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</si>
  <si>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</si>
  <si>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</si>
  <si>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克數/人</t>
    <phoneticPr fontId="5" type="noConversion"/>
  </si>
  <si>
    <t>係數</t>
    <phoneticPr fontId="5" type="noConversion"/>
  </si>
  <si>
    <t>叫貨</t>
    <phoneticPr fontId="5" type="noConversion"/>
  </si>
  <si>
    <t>單位</t>
    <phoneticPr fontId="5" type="noConversion"/>
  </si>
  <si>
    <t>每份克數</t>
    <phoneticPr fontId="5" type="noConversion"/>
  </si>
  <si>
    <t>分類</t>
    <phoneticPr fontId="5" type="noConversion"/>
  </si>
  <si>
    <t>份數</t>
    <phoneticPr fontId="5" type="noConversion"/>
  </si>
  <si>
    <t>鈣</t>
    <phoneticPr fontId="16" type="noConversion"/>
  </si>
  <si>
    <t>五穀根莖類</t>
    <phoneticPr fontId="16" type="noConversion"/>
  </si>
  <si>
    <t>蛋白質(克)</t>
    <phoneticPr fontId="16" type="noConversion"/>
  </si>
  <si>
    <t>蛋豆魚肉類</t>
    <phoneticPr fontId="16" type="noConversion"/>
  </si>
  <si>
    <t>脂肪(克)</t>
    <phoneticPr fontId="16" type="noConversion"/>
  </si>
  <si>
    <t>蔬菜類</t>
    <phoneticPr fontId="16" type="noConversion"/>
  </si>
  <si>
    <t>醣類(克)</t>
    <phoneticPr fontId="16" type="noConversion"/>
  </si>
  <si>
    <t>水果類</t>
    <phoneticPr fontId="16" type="noConversion"/>
  </si>
  <si>
    <t>熱量(大卡)</t>
    <phoneticPr fontId="16" type="noConversion"/>
  </si>
  <si>
    <t>油脂類</t>
    <phoneticPr fontId="16" type="noConversion"/>
  </si>
  <si>
    <t>奶類</t>
    <phoneticPr fontId="16" type="noConversion"/>
  </si>
  <si>
    <t xml:space="preserve"> </t>
    <phoneticPr fontId="16" type="noConversion"/>
  </si>
  <si>
    <t>油</t>
    <phoneticPr fontId="16" type="noConversion"/>
  </si>
  <si>
    <t>油脂</t>
    <phoneticPr fontId="16" type="noConversion"/>
  </si>
  <si>
    <t>蔥薑蒜</t>
    <phoneticPr fontId="16" type="noConversion"/>
  </si>
  <si>
    <t>蒜末</t>
    <phoneticPr fontId="16" type="noConversion"/>
  </si>
  <si>
    <t>薑絲</t>
    <phoneticPr fontId="16" type="noConversion"/>
  </si>
  <si>
    <t>總重/人</t>
    <phoneticPr fontId="5" type="noConversion"/>
  </si>
  <si>
    <t>食材</t>
    <phoneticPr fontId="5" type="noConversion"/>
  </si>
  <si>
    <t>克數/人</t>
    <phoneticPr fontId="5" type="noConversion"/>
  </si>
  <si>
    <t>叫貨</t>
    <phoneticPr fontId="5" type="noConversion"/>
  </si>
  <si>
    <t>每份克數</t>
    <phoneticPr fontId="5" type="noConversion"/>
  </si>
  <si>
    <t>分類</t>
    <phoneticPr fontId="5" type="noConversion"/>
  </si>
  <si>
    <t>份數</t>
    <phoneticPr fontId="5" type="noConversion"/>
  </si>
  <si>
    <t>鈣</t>
    <phoneticPr fontId="16" type="noConversion"/>
  </si>
  <si>
    <t>五穀根莖類</t>
    <phoneticPr fontId="16" type="noConversion"/>
  </si>
  <si>
    <t>蛋白質(克)</t>
    <phoneticPr fontId="16" type="noConversion"/>
  </si>
  <si>
    <t>脂肪(克)</t>
    <phoneticPr fontId="16" type="noConversion"/>
  </si>
  <si>
    <t>蔬菜類</t>
    <phoneticPr fontId="16" type="noConversion"/>
  </si>
  <si>
    <t>醣類(克)</t>
    <phoneticPr fontId="16" type="noConversion"/>
  </si>
  <si>
    <t>熱量(大卡)</t>
    <phoneticPr fontId="16" type="noConversion"/>
  </si>
  <si>
    <t>奶類</t>
    <phoneticPr fontId="16" type="noConversion"/>
  </si>
  <si>
    <t>kg</t>
    <phoneticPr fontId="16" type="noConversion"/>
  </si>
  <si>
    <t>蔥薑蒜</t>
    <phoneticPr fontId="16" type="noConversion"/>
  </si>
  <si>
    <t>每份克數</t>
    <phoneticPr fontId="5" type="noConversion"/>
  </si>
  <si>
    <t>份數</t>
    <phoneticPr fontId="5" type="noConversion"/>
  </si>
  <si>
    <t>脂肪(克)</t>
    <phoneticPr fontId="16" type="noConversion"/>
  </si>
  <si>
    <t>蔬菜類</t>
    <phoneticPr fontId="16" type="noConversion"/>
  </si>
  <si>
    <t>醣類(克)</t>
    <phoneticPr fontId="16" type="noConversion"/>
  </si>
  <si>
    <t>油脂類</t>
    <phoneticPr fontId="16" type="noConversion"/>
  </si>
  <si>
    <t>奶類</t>
    <phoneticPr fontId="16" type="noConversion"/>
  </si>
  <si>
    <t>鈣</t>
    <phoneticPr fontId="16" type="noConversion"/>
  </si>
  <si>
    <t>蒜末</t>
    <phoneticPr fontId="16" type="noConversion"/>
  </si>
  <si>
    <t>總重/人</t>
    <phoneticPr fontId="5" type="noConversion"/>
  </si>
  <si>
    <t>菜名</t>
    <phoneticPr fontId="5" type="noConversion"/>
  </si>
  <si>
    <t>單位</t>
    <phoneticPr fontId="5" type="noConversion"/>
  </si>
  <si>
    <t>每份克數</t>
    <phoneticPr fontId="5" type="noConversion"/>
  </si>
  <si>
    <t>鈣</t>
    <phoneticPr fontId="16" type="noConversion"/>
  </si>
  <si>
    <t>水果類</t>
    <phoneticPr fontId="16" type="noConversion"/>
  </si>
  <si>
    <t>熱量(大卡)</t>
    <phoneticPr fontId="16" type="noConversion"/>
  </si>
  <si>
    <t>肉片</t>
    <phoneticPr fontId="16" type="noConversion"/>
  </si>
  <si>
    <t>數</t>
    <phoneticPr fontId="16" type="noConversion"/>
  </si>
  <si>
    <t>油</t>
    <phoneticPr fontId="16" type="noConversion"/>
  </si>
  <si>
    <t>kg</t>
    <phoneticPr fontId="16" type="noConversion"/>
  </si>
  <si>
    <t>叫貨</t>
    <phoneticPr fontId="5" type="noConversion"/>
  </si>
  <si>
    <t>油脂</t>
    <phoneticPr fontId="16" type="noConversion"/>
  </si>
  <si>
    <t>薑絲</t>
    <phoneticPr fontId="16" type="noConversion"/>
  </si>
  <si>
    <t>總重/人</t>
    <phoneticPr fontId="5" type="noConversion"/>
  </si>
  <si>
    <t>克數/人</t>
    <phoneticPr fontId="5" type="noConversion"/>
  </si>
  <si>
    <t>分類</t>
    <phoneticPr fontId="5" type="noConversion"/>
  </si>
  <si>
    <t>蛋白質(克)</t>
    <phoneticPr fontId="16" type="noConversion"/>
  </si>
  <si>
    <t>水果類</t>
    <phoneticPr fontId="16" type="noConversion"/>
  </si>
  <si>
    <t>熱量(大卡)</t>
    <phoneticPr fontId="16" type="noConversion"/>
  </si>
  <si>
    <t>油脂</t>
    <phoneticPr fontId="16" type="noConversion"/>
  </si>
  <si>
    <t>蒜末</t>
    <phoneticPr fontId="16" type="noConversion"/>
  </si>
  <si>
    <t>kg</t>
    <phoneticPr fontId="16" type="noConversion"/>
  </si>
  <si>
    <t>水果類</t>
    <phoneticPr fontId="16" type="noConversion"/>
  </si>
  <si>
    <t>熱量(大卡)</t>
    <phoneticPr fontId="16" type="noConversion"/>
  </si>
  <si>
    <t>食材</t>
    <phoneticPr fontId="5" type="noConversion"/>
  </si>
  <si>
    <t>每份克數</t>
    <phoneticPr fontId="5" type="noConversion"/>
  </si>
  <si>
    <t>蛋白質(克)</t>
    <phoneticPr fontId="16" type="noConversion"/>
  </si>
  <si>
    <t>脂肪(克)</t>
    <phoneticPr fontId="16" type="noConversion"/>
  </si>
  <si>
    <t>之前50/人會剩</t>
    <phoneticPr fontId="16" type="noConversion"/>
  </si>
  <si>
    <t>砍5g試看看</t>
    <phoneticPr fontId="16" type="noConversion"/>
  </si>
  <si>
    <t>鈣</t>
    <phoneticPr fontId="16" type="noConversion"/>
  </si>
  <si>
    <t>叫貨</t>
    <phoneticPr fontId="5" type="noConversion"/>
  </si>
  <si>
    <t>每份克數</t>
    <phoneticPr fontId="5" type="noConversion"/>
  </si>
  <si>
    <t>分類</t>
    <phoneticPr fontId="5" type="noConversion"/>
  </si>
  <si>
    <t>份數</t>
    <phoneticPr fontId="5" type="noConversion"/>
  </si>
  <si>
    <t>五穀根莖類</t>
    <phoneticPr fontId="16" type="noConversion"/>
  </si>
  <si>
    <t>蛋白質(克)</t>
    <phoneticPr fontId="16" type="noConversion"/>
  </si>
  <si>
    <t>蛋豆魚肉類</t>
    <phoneticPr fontId="16" type="noConversion"/>
  </si>
  <si>
    <t>奶類</t>
    <phoneticPr fontId="16" type="noConversion"/>
  </si>
  <si>
    <t>萬一韭黃買不到標章</t>
    <phoneticPr fontId="16" type="noConversion"/>
  </si>
  <si>
    <t>就砍掉</t>
    <phoneticPr fontId="16" type="noConversion"/>
  </si>
  <si>
    <t>油</t>
    <phoneticPr fontId="16" type="noConversion"/>
  </si>
  <si>
    <t>油脂</t>
    <phoneticPr fontId="16" type="noConversion"/>
  </si>
  <si>
    <t>kg</t>
    <phoneticPr fontId="16" type="noConversion"/>
  </si>
  <si>
    <t>蒜末</t>
    <phoneticPr fontId="16" type="noConversion"/>
  </si>
  <si>
    <t>斤</t>
    <phoneticPr fontId="16" type="noConversion"/>
  </si>
  <si>
    <t>kg</t>
    <phoneticPr fontId="16" type="noConversion"/>
  </si>
  <si>
    <t>薑絲</t>
    <phoneticPr fontId="16" type="noConversion"/>
  </si>
  <si>
    <t>斤</t>
    <phoneticPr fontId="16" type="noConversion"/>
  </si>
  <si>
    <t>總重/人</t>
    <phoneticPr fontId="5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</si>
  <si>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</si>
  <si>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</si>
  <si>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</si>
  <si>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克數/人</t>
    <phoneticPr fontId="5" type="noConversion"/>
  </si>
  <si>
    <t>係數</t>
    <phoneticPr fontId="5" type="noConversion"/>
  </si>
  <si>
    <t>單位</t>
    <phoneticPr fontId="5" type="noConversion"/>
  </si>
  <si>
    <t>每份克數</t>
    <phoneticPr fontId="5" type="noConversion"/>
  </si>
  <si>
    <t>分類</t>
    <phoneticPr fontId="5" type="noConversion"/>
  </si>
  <si>
    <t>份數</t>
    <phoneticPr fontId="5" type="noConversion"/>
  </si>
  <si>
    <t>鈣</t>
    <phoneticPr fontId="16" type="noConversion"/>
  </si>
  <si>
    <t>五穀根莖類</t>
    <phoneticPr fontId="16" type="noConversion"/>
  </si>
  <si>
    <t>蛋白質(克)</t>
    <phoneticPr fontId="16" type="noConversion"/>
  </si>
  <si>
    <t>蛋豆魚肉類</t>
    <phoneticPr fontId="16" type="noConversion"/>
  </si>
  <si>
    <t>脂肪(克)</t>
    <phoneticPr fontId="16" type="noConversion"/>
  </si>
  <si>
    <t>蔬菜類</t>
    <phoneticPr fontId="16" type="noConversion"/>
  </si>
  <si>
    <t>醣類(克)</t>
    <phoneticPr fontId="16" type="noConversion"/>
  </si>
  <si>
    <t>水果類</t>
    <phoneticPr fontId="16" type="noConversion"/>
  </si>
  <si>
    <t>熱量(大卡)</t>
    <phoneticPr fontId="16" type="noConversion"/>
  </si>
  <si>
    <t>油脂類</t>
    <phoneticPr fontId="16" type="noConversion"/>
  </si>
  <si>
    <t>奶類</t>
    <phoneticPr fontId="16" type="noConversion"/>
  </si>
  <si>
    <t>鈣</t>
    <phoneticPr fontId="16" type="noConversion"/>
  </si>
  <si>
    <t>油</t>
    <phoneticPr fontId="16" type="noConversion"/>
  </si>
  <si>
    <t>油脂</t>
    <phoneticPr fontId="16" type="noConversion"/>
  </si>
  <si>
    <t>kg</t>
    <phoneticPr fontId="16" type="noConversion"/>
  </si>
  <si>
    <t>蔥薑蒜</t>
    <phoneticPr fontId="16" type="noConversion"/>
  </si>
  <si>
    <t>蒜末</t>
    <phoneticPr fontId="16" type="noConversion"/>
  </si>
  <si>
    <t>斤</t>
    <phoneticPr fontId="16" type="noConversion"/>
  </si>
  <si>
    <t>蔥</t>
    <phoneticPr fontId="16" type="noConversion"/>
  </si>
  <si>
    <t>kg</t>
    <phoneticPr fontId="16" type="noConversion"/>
  </si>
  <si>
    <t>薑絲</t>
    <phoneticPr fontId="16" type="noConversion"/>
  </si>
  <si>
    <t>斤</t>
    <phoneticPr fontId="16" type="noConversion"/>
  </si>
  <si>
    <t>總重/人</t>
    <phoneticPr fontId="5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</si>
  <si>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</si>
  <si>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</si>
  <si>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</si>
  <si>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克數/人</t>
    <phoneticPr fontId="5" type="noConversion"/>
  </si>
  <si>
    <t>係數</t>
    <phoneticPr fontId="5" type="noConversion"/>
  </si>
  <si>
    <t>叫貨</t>
    <phoneticPr fontId="5" type="noConversion"/>
  </si>
  <si>
    <t>單位</t>
    <phoneticPr fontId="5" type="noConversion"/>
  </si>
  <si>
    <t>每份克數</t>
    <phoneticPr fontId="5" type="noConversion"/>
  </si>
  <si>
    <t>分類</t>
    <phoneticPr fontId="5" type="noConversion"/>
  </si>
  <si>
    <t>份數</t>
    <phoneticPr fontId="5" type="noConversion"/>
  </si>
  <si>
    <t>鈣</t>
    <phoneticPr fontId="16" type="noConversion"/>
  </si>
  <si>
    <t>五穀根莖類</t>
    <phoneticPr fontId="16" type="noConversion"/>
  </si>
  <si>
    <t>蛋白質(克)</t>
    <phoneticPr fontId="16" type="noConversion"/>
  </si>
  <si>
    <t>蛋豆魚肉類</t>
    <phoneticPr fontId="16" type="noConversion"/>
  </si>
  <si>
    <t>脂肪(克)</t>
    <phoneticPr fontId="16" type="noConversion"/>
  </si>
  <si>
    <t>蔬菜類</t>
    <phoneticPr fontId="16" type="noConversion"/>
  </si>
  <si>
    <t>醣類(克)</t>
    <phoneticPr fontId="16" type="noConversion"/>
  </si>
  <si>
    <t>熱量(大卡)</t>
    <phoneticPr fontId="16" type="noConversion"/>
  </si>
  <si>
    <t>油脂</t>
    <phoneticPr fontId="16" type="noConversion"/>
  </si>
  <si>
    <t>蒜末</t>
    <phoneticPr fontId="16" type="noConversion"/>
  </si>
  <si>
    <t>蔥</t>
    <phoneticPr fontId="16" type="noConversion"/>
  </si>
  <si>
    <t>kg</t>
    <phoneticPr fontId="16" type="noConversion"/>
  </si>
  <si>
    <t>薑絲</t>
    <phoneticPr fontId="16" type="noConversion"/>
  </si>
  <si>
    <t>菜名</t>
    <phoneticPr fontId="5" type="noConversion"/>
  </si>
  <si>
    <t>食材數</t>
    <phoneticPr fontId="5" type="noConversion"/>
  </si>
  <si>
    <t>克數/人</t>
    <phoneticPr fontId="5" type="noConversion"/>
  </si>
  <si>
    <t>係數</t>
    <phoneticPr fontId="5" type="noConversion"/>
  </si>
  <si>
    <t>叫貨</t>
    <phoneticPr fontId="5" type="noConversion"/>
  </si>
  <si>
    <t>單位</t>
    <phoneticPr fontId="5" type="noConversion"/>
  </si>
  <si>
    <t>每份克數</t>
    <phoneticPr fontId="5" type="noConversion"/>
  </si>
  <si>
    <t>分類</t>
    <phoneticPr fontId="5" type="noConversion"/>
  </si>
  <si>
    <t>鈣</t>
    <phoneticPr fontId="16" type="noConversion"/>
  </si>
  <si>
    <t>五穀根莖類</t>
    <phoneticPr fontId="16" type="noConversion"/>
  </si>
  <si>
    <t>蛋豆魚肉類</t>
    <phoneticPr fontId="16" type="noConversion"/>
  </si>
  <si>
    <t>脂肪(克)</t>
    <phoneticPr fontId="16" type="noConversion"/>
  </si>
  <si>
    <t>蔬菜類</t>
    <phoneticPr fontId="16" type="noConversion"/>
  </si>
  <si>
    <t>醣類(克)</t>
    <phoneticPr fontId="16" type="noConversion"/>
  </si>
  <si>
    <t>水果類</t>
    <phoneticPr fontId="16" type="noConversion"/>
  </si>
  <si>
    <t>熱量(大卡)</t>
    <phoneticPr fontId="16" type="noConversion"/>
  </si>
  <si>
    <t>奶類</t>
    <phoneticPr fontId="16" type="noConversion"/>
  </si>
  <si>
    <t>油脂</t>
    <phoneticPr fontId="16" type="noConversion"/>
  </si>
  <si>
    <t>kg</t>
    <phoneticPr fontId="16" type="noConversion"/>
  </si>
  <si>
    <t>蒜末</t>
    <phoneticPr fontId="16" type="noConversion"/>
  </si>
  <si>
    <t>蔥</t>
    <phoneticPr fontId="16" type="noConversion"/>
  </si>
  <si>
    <t>薑絲</t>
    <phoneticPr fontId="16" type="noConversion"/>
  </si>
  <si>
    <t>總重/人</t>
    <phoneticPr fontId="5" type="noConversion"/>
  </si>
  <si>
    <t>食材</t>
    <phoneticPr fontId="5" type="noConversion"/>
  </si>
  <si>
    <t>庫</t>
    <phoneticPr fontId="16" type="noConversion"/>
  </si>
  <si>
    <t>油</t>
    <phoneticPr fontId="16" type="noConversion"/>
  </si>
  <si>
    <t>油脂</t>
    <phoneticPr fontId="16" type="noConversion"/>
  </si>
  <si>
    <t>蔥薑蒜</t>
    <phoneticPr fontId="16" type="noConversion"/>
  </si>
  <si>
    <t>蒜末</t>
    <phoneticPr fontId="16" type="noConversion"/>
  </si>
  <si>
    <t>薑絲</t>
    <phoneticPr fontId="16" type="noConversion"/>
  </si>
  <si>
    <t>總重/人</t>
    <phoneticPr fontId="5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</si>
  <si>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</si>
  <si>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</si>
  <si>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</si>
  <si>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薑絲</t>
    <phoneticPr fontId="16" type="noConversion"/>
  </si>
  <si>
    <t>菜名</t>
    <phoneticPr fontId="5" type="noConversion"/>
  </si>
  <si>
    <t>總重/人</t>
    <phoneticPr fontId="5" type="noConversion"/>
  </si>
  <si>
    <t xml:space="preserve"> </t>
    <phoneticPr fontId="16" type="noConversion"/>
  </si>
  <si>
    <t>素腰花</t>
    <phoneticPr fontId="16" type="noConversion"/>
  </si>
  <si>
    <t>杏鮑菇原件</t>
    <phoneticPr fontId="16" type="noConversion"/>
  </si>
  <si>
    <t>白芝麻</t>
    <phoneticPr fontId="16" type="noConversion"/>
  </si>
  <si>
    <t>菜名</t>
    <phoneticPr fontId="5" type="noConversion"/>
  </si>
  <si>
    <t>食材數</t>
    <phoneticPr fontId="5" type="noConversion"/>
  </si>
  <si>
    <t>油</t>
    <phoneticPr fontId="16" type="noConversion"/>
  </si>
  <si>
    <t>油脂</t>
    <phoneticPr fontId="16" type="noConversion"/>
  </si>
  <si>
    <t>蒜末</t>
    <phoneticPr fontId="16" type="noConversion"/>
  </si>
  <si>
    <t>薑絲</t>
    <phoneticPr fontId="16" type="noConversion"/>
  </si>
  <si>
    <t>食材數</t>
    <phoneticPr fontId="5" type="noConversion"/>
  </si>
  <si>
    <t>蔥薑蒜</t>
    <phoneticPr fontId="16" type="noConversion"/>
  </si>
  <si>
    <t>總重/人</t>
    <phoneticPr fontId="5" type="noConversion"/>
  </si>
  <si>
    <t>菜名</t>
    <phoneticPr fontId="5" type="noConversion"/>
  </si>
  <si>
    <t>食材</t>
    <phoneticPr fontId="5" type="noConversion"/>
  </si>
  <si>
    <t>麵輪</t>
    <phoneticPr fontId="16" type="noConversion"/>
  </si>
  <si>
    <t>TAP</t>
    <phoneticPr fontId="16" type="noConversion"/>
  </si>
  <si>
    <t>薑絲</t>
    <phoneticPr fontId="16" type="noConversion"/>
  </si>
  <si>
    <t>蔥薑蒜</t>
    <phoneticPr fontId="16" type="noConversion"/>
  </si>
  <si>
    <t>芋頭籤</t>
    <phoneticPr fontId="16" type="noConversion"/>
  </si>
  <si>
    <t>薑絲</t>
    <phoneticPr fontId="16" type="noConversion"/>
  </si>
  <si>
    <t>總重/人</t>
    <phoneticPr fontId="5" type="noConversion"/>
  </si>
  <si>
    <t>菜名</t>
    <phoneticPr fontId="5" type="noConversion"/>
  </si>
  <si>
    <t>食材數</t>
    <phoneticPr fontId="5" type="noConversion"/>
  </si>
  <si>
    <t>食材</t>
    <phoneticPr fontId="5" type="noConversion"/>
  </si>
  <si>
    <t>蔥薑蒜</t>
    <phoneticPr fontId="16" type="noConversion"/>
  </si>
  <si>
    <t>蒜末</t>
    <phoneticPr fontId="16" type="noConversion"/>
  </si>
  <si>
    <t>薑絲</t>
    <phoneticPr fontId="16" type="noConversion"/>
  </si>
  <si>
    <t>總重/人</t>
    <phoneticPr fontId="5" type="noConversion"/>
  </si>
  <si>
    <t>菜名</t>
    <phoneticPr fontId="5" type="noConversion"/>
  </si>
  <si>
    <t>食材</t>
    <phoneticPr fontId="5" type="noConversion"/>
  </si>
  <si>
    <t>香菇原件</t>
    <phoneticPr fontId="16" type="noConversion"/>
  </si>
  <si>
    <t>油脂</t>
    <phoneticPr fontId="16" type="noConversion"/>
  </si>
  <si>
    <t>菜名</t>
    <phoneticPr fontId="5" type="noConversion"/>
  </si>
  <si>
    <t>食材</t>
    <phoneticPr fontId="5" type="noConversion"/>
  </si>
  <si>
    <t>高麗菜段</t>
    <phoneticPr fontId="16" type="noConversion"/>
  </si>
  <si>
    <t>薑絲</t>
    <phoneticPr fontId="16" type="noConversion"/>
  </si>
  <si>
    <t>油</t>
    <phoneticPr fontId="16" type="noConversion"/>
  </si>
  <si>
    <t>蒜末</t>
    <phoneticPr fontId="16" type="noConversion"/>
  </si>
  <si>
    <t>非基改生豆包</t>
    <phoneticPr fontId="16" type="noConversion"/>
  </si>
  <si>
    <t>薑絲</t>
    <phoneticPr fontId="16" type="noConversion"/>
  </si>
  <si>
    <t>香菇原件</t>
    <phoneticPr fontId="16" type="noConversion"/>
  </si>
  <si>
    <t>萬一韭黃買不到標章</t>
    <phoneticPr fontId="16" type="noConversion"/>
  </si>
  <si>
    <t>就砍掉</t>
    <phoneticPr fontId="16" type="noConversion"/>
  </si>
  <si>
    <t>蔥</t>
    <phoneticPr fontId="16" type="noConversion"/>
  </si>
  <si>
    <t>臺北市內湖區麗山國民小學 112 年度5月份學校午餐食譜(素)</t>
  </si>
  <si>
    <t>茄汁蛋炒飯</t>
  </si>
  <si>
    <t>非基改豆干丁</t>
  </si>
  <si>
    <t>CAS冷凍玉米粒</t>
  </si>
  <si>
    <t>杏鮑菇原件</t>
  </si>
  <si>
    <t>紅蘿蔔小丁</t>
  </si>
  <si>
    <t>麵輪</t>
  </si>
  <si>
    <t>TAP冷凍毛豆仁</t>
  </si>
  <si>
    <t>番茄醬</t>
  </si>
  <si>
    <t>白米</t>
  </si>
  <si>
    <t>牛蒡排*2</t>
  </si>
  <si>
    <t>牛蒡排</t>
  </si>
  <si>
    <t>有機荷葉白菜</t>
  </si>
  <si>
    <t>薑絲</t>
  </si>
  <si>
    <t>枸杞冬瓜湯</t>
  </si>
  <si>
    <t>冬瓜中丁</t>
  </si>
  <si>
    <t>枸杞</t>
  </si>
  <si>
    <t>非基改豆捲</t>
  </si>
  <si>
    <t>有機白米飯</t>
  </si>
  <si>
    <t>豉汁苦瓜烤麩</t>
  </si>
  <si>
    <t>烤麩(切)</t>
  </si>
  <si>
    <t>白蘿蔔中丁</t>
  </si>
  <si>
    <t>紅蘿蔔中丁</t>
  </si>
  <si>
    <t>苦瓜</t>
  </si>
  <si>
    <t>豆豉</t>
  </si>
  <si>
    <t>腰果玉米</t>
  </si>
  <si>
    <t>洋芋原件</t>
  </si>
  <si>
    <t>素絞肉</t>
  </si>
  <si>
    <t>紅椒小丁</t>
  </si>
  <si>
    <t>生腰果</t>
  </si>
  <si>
    <t>有機山菠菜</t>
  </si>
  <si>
    <t>味噌豆腐湯</t>
  </si>
  <si>
    <t>非基改豆腐條</t>
  </si>
  <si>
    <t>味噌(9kg/箱)</t>
  </si>
  <si>
    <t>有機白米</t>
  </si>
  <si>
    <t>麥片飯</t>
  </si>
  <si>
    <t>腐乳麵腸</t>
  </si>
  <si>
    <t>麵腸(切)</t>
  </si>
  <si>
    <t>素米血</t>
  </si>
  <si>
    <t>豆腐乳</t>
  </si>
  <si>
    <t>白菜炒豆包</t>
  </si>
  <si>
    <t>大白菜段</t>
  </si>
  <si>
    <t>非基改豆包(炸)</t>
  </si>
  <si>
    <t>紅蘿蔔片丁</t>
  </si>
  <si>
    <t>乾木耳</t>
  </si>
  <si>
    <t>枸杞油麥菜</t>
  </si>
  <si>
    <t>油麥菜(切)</t>
  </si>
  <si>
    <t>薑絲海芽湯</t>
  </si>
  <si>
    <t>乾海芽</t>
  </si>
  <si>
    <t>精靈菇</t>
  </si>
  <si>
    <t>麥片</t>
  </si>
  <si>
    <t>地瓜飯</t>
  </si>
  <si>
    <t>綜合滷味</t>
  </si>
  <si>
    <t>非基改大黑豆乾9丁</t>
  </si>
  <si>
    <t>蒟蒻小卷</t>
  </si>
  <si>
    <t>滷包(大)</t>
  </si>
  <si>
    <t>咖哩鮮蔬</t>
  </si>
  <si>
    <t>冷凍綠花椰</t>
  </si>
  <si>
    <t>生鮮玉米筍</t>
  </si>
  <si>
    <t>咖哩粉</t>
  </si>
  <si>
    <t>有機小松菜</t>
  </si>
  <si>
    <t>香菇黃瓜湯</t>
  </si>
  <si>
    <t>大黃瓜片</t>
  </si>
  <si>
    <t>非基改小油泡</t>
  </si>
  <si>
    <t>香菇原件</t>
  </si>
  <si>
    <t>地瓜原件</t>
  </si>
  <si>
    <t>有機糙米飯</t>
  </si>
  <si>
    <t>照燒豆腸</t>
  </si>
  <si>
    <t>非基改豆腸(切)</t>
  </si>
  <si>
    <t>南瓜原件</t>
  </si>
  <si>
    <t>味霖</t>
  </si>
  <si>
    <t>關東煮(3)</t>
  </si>
  <si>
    <t>素黑輪</t>
  </si>
  <si>
    <t>非基改小四角油丁</t>
  </si>
  <si>
    <t>芹菜珠</t>
  </si>
  <si>
    <t>薑絲地瓜葉</t>
  </si>
  <si>
    <t>地瓜葉(切)</t>
  </si>
  <si>
    <t>玉米鮮菇羹</t>
  </si>
  <si>
    <t>鴻喜菇</t>
  </si>
  <si>
    <t>有機糙米</t>
  </si>
  <si>
    <t>紅藜飯</t>
  </si>
  <si>
    <t>金瓜烤麩</t>
  </si>
  <si>
    <t>素魚香茄子</t>
  </si>
  <si>
    <t>茄子</t>
  </si>
  <si>
    <t>四季豆(處理好)</t>
  </si>
  <si>
    <t>非基改豆干片</t>
  </si>
  <si>
    <t>辣豆瓣醬</t>
  </si>
  <si>
    <t>有機高麗菜</t>
  </si>
  <si>
    <t>青菜豆腐湯</t>
  </si>
  <si>
    <t>小白菜(切)</t>
  </si>
  <si>
    <t>紅藜</t>
  </si>
  <si>
    <t>有機米芝麻飯</t>
  </si>
  <si>
    <t>糖醋地瓜豆腸</t>
  </si>
  <si>
    <t>鳳梨中丁</t>
  </si>
  <si>
    <t>彩繪黃瓜</t>
  </si>
  <si>
    <t>寬冬粉</t>
  </si>
  <si>
    <t>綠豆薏仁湯</t>
  </si>
  <si>
    <t>綠豆</t>
  </si>
  <si>
    <t>小薏仁</t>
  </si>
  <si>
    <t>黑芝麻</t>
  </si>
  <si>
    <t>蕎麥飯</t>
  </si>
  <si>
    <t>和風素肚</t>
  </si>
  <si>
    <t>素肚(切)</t>
  </si>
  <si>
    <t>玉米洋芋干丁</t>
  </si>
  <si>
    <t>薑絲油菜</t>
  </si>
  <si>
    <t>油菜(切)</t>
  </si>
  <si>
    <t>芹香結菜湯</t>
  </si>
  <si>
    <t>結頭菜片丁</t>
  </si>
  <si>
    <t>蕎麥</t>
  </si>
  <si>
    <t>腰果蜜汁豆干</t>
  </si>
  <si>
    <t>麥芽糖</t>
  </si>
  <si>
    <t>蘭花干炒高麗</t>
  </si>
  <si>
    <t>非基改蘭花干</t>
  </si>
  <si>
    <t>高麗菜段</t>
  </si>
  <si>
    <t>有機白莧菜</t>
  </si>
  <si>
    <t>番茄黃芽湯</t>
  </si>
  <si>
    <t>黃豆芽</t>
  </si>
  <si>
    <t>番茄原件</t>
  </si>
  <si>
    <t>素白醬螺絲麵</t>
  </si>
  <si>
    <t>螺旋麵</t>
  </si>
  <si>
    <t>麵粉</t>
  </si>
  <si>
    <t>雲菜卷*2</t>
  </si>
  <si>
    <t>雲菜卷</t>
  </si>
  <si>
    <t>蔥酥A菜</t>
  </si>
  <si>
    <t>A菜(切)</t>
  </si>
  <si>
    <t>紫菜豆腐湯</t>
  </si>
  <si>
    <t>紫菜片</t>
  </si>
  <si>
    <t>紫米飯</t>
  </si>
  <si>
    <t>香菇素肉燥</t>
  </si>
  <si>
    <t>豆薯小丁</t>
  </si>
  <si>
    <t>家常年糕</t>
  </si>
  <si>
    <t>寧波年糕</t>
  </si>
  <si>
    <t>非基改油片絲</t>
  </si>
  <si>
    <t>紅蘿蔔絲</t>
  </si>
  <si>
    <t>芹菜段</t>
  </si>
  <si>
    <t>有機小白菜</t>
  </si>
  <si>
    <t>酸菜筍片湯</t>
  </si>
  <si>
    <t>竹筍片</t>
  </si>
  <si>
    <t>酸菜</t>
  </si>
  <si>
    <t>紫米</t>
  </si>
  <si>
    <t>有機米海苔飯</t>
  </si>
  <si>
    <t>海苔燒*2</t>
  </si>
  <si>
    <t>海苔燒</t>
  </si>
  <si>
    <t>豆簽絲瓜</t>
  </si>
  <si>
    <t>絲瓜4剖片</t>
  </si>
  <si>
    <t>豆簽</t>
  </si>
  <si>
    <t>有機空心菜</t>
  </si>
  <si>
    <t>藥膳油腐湯</t>
  </si>
  <si>
    <t>白蘿蔔片丁</t>
  </si>
  <si>
    <t>紅棗</t>
  </si>
  <si>
    <t>藥膳包</t>
  </si>
  <si>
    <t>海苔粉</t>
  </si>
  <si>
    <t>什錦蔬菜羹麵</t>
  </si>
  <si>
    <t>拉麵</t>
  </si>
  <si>
    <t>竹筍絲</t>
  </si>
  <si>
    <t>金針菇</t>
  </si>
  <si>
    <t>素烏醋</t>
  </si>
  <si>
    <t>茶香百頁</t>
  </si>
  <si>
    <t>非基改百頁豆腐</t>
  </si>
  <si>
    <t>乾海結</t>
  </si>
  <si>
    <t>紅茶</t>
  </si>
  <si>
    <t>芝麻包</t>
  </si>
  <si>
    <t>薏仁飯</t>
  </si>
  <si>
    <t>咖哩豆腐</t>
  </si>
  <si>
    <t>非基改豆腐小丁</t>
  </si>
  <si>
    <t>素蒼蠅頭</t>
  </si>
  <si>
    <t>菜豆段</t>
  </si>
  <si>
    <t>薑末</t>
  </si>
  <si>
    <t>有機黑葉白菜</t>
  </si>
  <si>
    <t>芹香蘿蔔湯</t>
  </si>
  <si>
    <t>薏仁</t>
  </si>
  <si>
    <t>炸什錦</t>
  </si>
  <si>
    <t>蘿蔔糕</t>
  </si>
  <si>
    <t>紫地瓜原件</t>
  </si>
  <si>
    <t>醬爆素雞</t>
  </si>
  <si>
    <t>非基改素雞片</t>
  </si>
  <si>
    <t>濕木耳</t>
  </si>
  <si>
    <t>香菜</t>
  </si>
  <si>
    <t>甜麵醬(3kg/箱)</t>
  </si>
  <si>
    <t>有機山茼蒿</t>
  </si>
  <si>
    <t>白菜羹</t>
  </si>
  <si>
    <t>素沙茶醬</t>
  </si>
  <si>
    <t>小米飯</t>
  </si>
  <si>
    <t>三杯麵腸</t>
  </si>
  <si>
    <t>九層塔</t>
  </si>
  <si>
    <t>薑片</t>
  </si>
  <si>
    <t>黑麻油</t>
  </si>
  <si>
    <t>回鍋干片</t>
  </si>
  <si>
    <t>綠豆芽</t>
  </si>
  <si>
    <t>鮮菇黃瓜湯</t>
  </si>
  <si>
    <t>小米</t>
  </si>
  <si>
    <t>素打拋炒飯</t>
  </si>
  <si>
    <t>非基改碎干丁</t>
  </si>
  <si>
    <t>檸檬汁</t>
  </si>
  <si>
    <t>素棒腿*2</t>
  </si>
  <si>
    <t>素棒腿</t>
  </si>
  <si>
    <t>金菇蘿蔔湯</t>
  </si>
  <si>
    <t>香鬆飯</t>
  </si>
  <si>
    <t>麻婆豆腐</t>
  </si>
  <si>
    <t>秀珍菇</t>
  </si>
  <si>
    <t>豆瓣醬(3kg/箱)</t>
  </si>
  <si>
    <t>炸蔬菜餅</t>
  </si>
  <si>
    <t>高麗菜原件</t>
  </si>
  <si>
    <t>牛蒡</t>
  </si>
  <si>
    <t>雙色花椰</t>
  </si>
  <si>
    <t>冷凍白花椰</t>
  </si>
  <si>
    <t>榨菜黃芽湯</t>
  </si>
  <si>
    <t>榨菜</t>
  </si>
  <si>
    <t>香鬆</t>
  </si>
  <si>
    <t>宮保素花枝</t>
  </si>
  <si>
    <t>蒟蒻花枝</t>
  </si>
  <si>
    <t>豆薯粗絲</t>
  </si>
  <si>
    <t>油花生</t>
  </si>
  <si>
    <t>花椒粉</t>
  </si>
  <si>
    <t>黑椒冬粉</t>
  </si>
  <si>
    <t>冬粉</t>
  </si>
  <si>
    <t>非基改炸豆包絲</t>
  </si>
  <si>
    <t>黑胡椒</t>
  </si>
  <si>
    <t>玉米蔬菜湯</t>
  </si>
  <si>
    <t>雜糧飯</t>
  </si>
  <si>
    <t>豆瓣百頁</t>
  </si>
  <si>
    <t>一公分西芹段</t>
  </si>
  <si>
    <t>粉蒸雙芋</t>
  </si>
  <si>
    <t>芋頭原件</t>
  </si>
  <si>
    <t>蒸肉粉</t>
  </si>
  <si>
    <t>枸杞青木瓜湯</t>
  </si>
  <si>
    <t>青木瓜片丁</t>
  </si>
  <si>
    <t>雜糧</t>
  </si>
  <si>
    <t>翠玉卷*2</t>
  </si>
  <si>
    <t>翠玉卷</t>
  </si>
  <si>
    <t>素南腿白菜</t>
  </si>
  <si>
    <t>素火腿</t>
  </si>
  <si>
    <t>酸辣湯</t>
  </si>
  <si>
    <t>四寶干丁</t>
  </si>
  <si>
    <t>水煮花生</t>
  </si>
  <si>
    <t>木須炒豆包</t>
  </si>
  <si>
    <t>非基改生豆包</t>
  </si>
  <si>
    <t>番茄豆腐湯</t>
  </si>
  <si>
    <t>燕麥飯</t>
  </si>
  <si>
    <t>醋溜素雞丁</t>
  </si>
  <si>
    <t>素雞丁</t>
  </si>
  <si>
    <t>紅椒原件</t>
  </si>
  <si>
    <t>黃椒原件</t>
  </si>
  <si>
    <t>白芝麻</t>
  </si>
  <si>
    <t>六一絲</t>
  </si>
  <si>
    <t>素肉絲</t>
  </si>
  <si>
    <t>薑絲莧菜</t>
  </si>
  <si>
    <t>莧菜(切)</t>
  </si>
  <si>
    <t>味噌海芽湯</t>
  </si>
  <si>
    <t>燕麥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</si>
</sst>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-;\-* #,##0_-;_-* &quot;-&quot;_-;_-@_-"/>
    <numFmt numFmtId="176" formatCode="&quot;麗&quot;###"/>
    <numFmt numFmtId="177" formatCode="&quot;外&quot;###"/>
    <numFmt numFmtId="178" formatCode="&quot;午餐&quot;####&quot;份&quot;"/>
    <numFmt numFmtId="179" formatCode="m&quot;月&quot;d&quot;日&quot;\ \ \ \ \ aaaa"/>
    <numFmt numFmtId="180" formatCode="0.0_);[Red]\(0.0\)"/>
    <numFmt numFmtId="182" formatCode="0.0_ "/>
    <numFmt numFmtId="183" formatCode="0.00_ "/>
    <numFmt numFmtId="184" formatCode="[$-404]aaaa;@"/>
    <numFmt numFmtId="185" formatCode="0_);\(0\)"/>
    <numFmt numFmtId="186" formatCode="0_);[Red]\(0\)"/>
    <numFmt numFmtId="187" formatCode="0.0%"/>
    <numFmt numFmtId="188" formatCode="0_ "/>
  </numFmts>
  <fonts count="23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17"/>
      <name val="標楷體"/>
      <family val="4"/>
      <charset val="136"/>
    </font>
    <font>
      <sz val="12"/>
      <color indexed="17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color indexed="20"/>
      <name val="新細明體"/>
      <family val="1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name val="標楷體"/>
      <family val="4"/>
      <charset val="136"/>
    </font>
    <font>
      <sz val="12"/>
      <color theme="1"/>
      <name val="新細明體"/>
      <family val="4"/>
      <charset val="136"/>
      <scheme val="minor"/>
    </font>
    <font>
      <sz val="12"/>
      <color theme="1"/>
      <name val="微軟正黑體"/>
      <family val="2"/>
      <charset val="136"/>
    </font>
    <font>
      <sz val="12"/>
      <color rgb="FF7030A0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2"/>
      <color theme="5"/>
      <name val="微軟正黑體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DDBB5"/>
        <bgColor indexed="64"/>
      </patternFill>
    </fill>
    <fill>
      <patternFill patternType="solid">
        <fgColor rgb="FFA2A5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5B4E9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3" fillId="0" borderId="0"/>
  </cellStyleXfs>
  <cellXfs count="97">
    <xf numFmtId="0" fontId="0" fillId="0" borderId="0" xfId="0"/>
    <xf numFmtId="0" fontId="6" fillId="0" borderId="2" xfId="34" applyFont="1" applyFill="1" applyBorder="1" applyAlignment="1">
      <alignment horizontal="center" vertical="center"/>
    </xf>
    <xf numFmtId="0" fontId="6" fillId="0" borderId="0" xfId="34" applyFont="1">
      <alignment vertical="center"/>
    </xf>
    <xf numFmtId="0" fontId="6" fillId="0" borderId="0" xfId="34" applyNumberFormat="1" applyFont="1" applyAlignment="1">
      <alignment horizontal="left" vertical="center"/>
    </xf>
    <xf numFmtId="178" fontId="6" fillId="0" borderId="1" xfId="34" applyNumberFormat="1" applyFont="1" applyFill="1" applyBorder="1" applyAlignment="1">
      <alignment horizontal="center" vertical="center"/>
    </xf>
    <xf numFmtId="179" fontId="6" fillId="0" borderId="0" xfId="34" applyNumberFormat="1" applyFont="1" applyAlignment="1">
      <alignment horizontal="center" vertical="center"/>
    </xf>
    <xf numFmtId="0" fontId="6" fillId="4" borderId="3" xfId="34" applyFont="1" applyFill="1" applyBorder="1" applyAlignment="1">
      <alignment horizontal="center" vertical="center"/>
    </xf>
    <xf numFmtId="0" fontId="14" fillId="4" borderId="2" xfId="34" applyFont="1" applyFill="1" applyBorder="1" applyAlignment="1">
      <alignment horizontal="center" vertical="center"/>
    </xf>
    <xf numFmtId="0" fontId="6" fillId="0" borderId="2" xfId="34" applyFont="1" applyBorder="1">
      <alignment vertical="center"/>
    </xf>
    <xf numFmtId="0" fontId="6" fillId="0" borderId="2" xfId="34" applyFont="1" applyBorder="1" applyAlignment="1">
      <alignment horizontal="center" vertical="center"/>
    </xf>
    <xf numFmtId="0" fontId="6" fillId="0" borderId="2" xfId="34" applyFont="1" applyFill="1" applyBorder="1">
      <alignment vertical="center"/>
    </xf>
    <xf numFmtId="0" fontId="6" fillId="5" borderId="2" xfId="34" applyFont="1" applyFill="1" applyBorder="1">
      <alignment vertical="center"/>
    </xf>
    <xf numFmtId="0" fontId="6" fillId="5" borderId="2" xfId="34" applyFont="1" applyFill="1" applyBorder="1" applyAlignment="1">
      <alignment horizontal="center" vertical="center"/>
    </xf>
    <xf numFmtId="0" fontId="18" fillId="0" borderId="0" xfId="34" applyFont="1">
      <alignment vertical="center"/>
    </xf>
    <xf numFmtId="183" fontId="18" fillId="0" borderId="0" xfId="34" applyNumberFormat="1" applyFont="1">
      <alignment vertical="center"/>
    </xf>
    <xf numFmtId="182" fontId="18" fillId="0" borderId="0" xfId="34" applyNumberFormat="1" applyFont="1">
      <alignment vertical="center"/>
    </xf>
    <xf numFmtId="0" fontId="18" fillId="0" borderId="0" xfId="34" applyFont="1" applyAlignment="1"/>
    <xf numFmtId="0" fontId="18" fillId="0" borderId="0" xfId="34" applyFont="1" applyAlignment="1">
      <alignment horizontal="center" vertical="center"/>
    </xf>
    <xf numFmtId="180" fontId="18" fillId="0" borderId="0" xfId="34" applyNumberFormat="1" applyFont="1">
      <alignment vertical="center"/>
    </xf>
    <xf numFmtId="176" fontId="18" fillId="0" borderId="0" xfId="34" applyNumberFormat="1" applyFont="1" applyAlignment="1">
      <alignment horizontal="right" vertical="center"/>
    </xf>
    <xf numFmtId="177" fontId="18" fillId="0" borderId="0" xfId="34" applyNumberFormat="1" applyFont="1" applyAlignment="1">
      <alignment horizontal="center" vertical="center"/>
    </xf>
    <xf numFmtId="0" fontId="18" fillId="0" borderId="0" xfId="34" applyNumberFormat="1" applyFont="1" applyAlignment="1">
      <alignment horizontal="left" vertical="center"/>
    </xf>
    <xf numFmtId="179" fontId="18" fillId="0" borderId="0" xfId="34" applyNumberFormat="1" applyFont="1" applyAlignment="1">
      <alignment horizontal="center" vertical="center"/>
    </xf>
    <xf numFmtId="184" fontId="18" fillId="0" borderId="0" xfId="34" applyNumberFormat="1" applyFont="1" applyAlignment="1">
      <alignment horizontal="center" vertical="center"/>
    </xf>
    <xf numFmtId="180" fontId="18" fillId="0" borderId="0" xfId="34" applyNumberFormat="1" applyFont="1" applyAlignment="1">
      <alignment horizontal="center" vertical="center"/>
    </xf>
    <xf numFmtId="0" fontId="6" fillId="7" borderId="5" xfId="34" applyFont="1" applyFill="1" applyBorder="1" applyAlignment="1">
      <alignment horizontal="center"/>
    </xf>
    <xf numFmtId="0" fontId="18" fillId="4" borderId="3" xfId="34" applyFont="1" applyFill="1" applyBorder="1" applyAlignment="1">
      <alignment horizontal="center" vertical="center"/>
    </xf>
    <xf numFmtId="0" fontId="18" fillId="8" borderId="3" xfId="34" applyFont="1" applyFill="1" applyBorder="1" applyAlignment="1">
      <alignment horizontal="center" vertical="center"/>
    </xf>
    <xf numFmtId="180" fontId="18" fillId="8" borderId="3" xfId="34" applyNumberFormat="1" applyFont="1" applyFill="1" applyBorder="1" applyAlignment="1">
      <alignment horizontal="center" vertical="center"/>
    </xf>
    <xf numFmtId="185" fontId="18" fillId="8" borderId="2" xfId="34" applyNumberFormat="1" applyFont="1" applyFill="1" applyBorder="1" applyAlignment="1">
      <alignment horizontal="center"/>
    </xf>
    <xf numFmtId="0" fontId="18" fillId="8" borderId="2" xfId="34" applyFont="1" applyFill="1" applyBorder="1" applyAlignment="1">
      <alignment horizontal="center"/>
    </xf>
    <xf numFmtId="186" fontId="18" fillId="8" borderId="2" xfId="34" applyNumberFormat="1" applyFont="1" applyFill="1" applyBorder="1" applyAlignment="1">
      <alignment horizontal="center"/>
    </xf>
    <xf numFmtId="183" fontId="18" fillId="8" borderId="2" xfId="34" applyNumberFormat="1" applyFont="1" applyFill="1" applyBorder="1" applyAlignment="1">
      <alignment horizontal="center"/>
    </xf>
    <xf numFmtId="183" fontId="15" fillId="8" borderId="0" xfId="34" applyNumberFormat="1" applyFont="1" applyFill="1" applyBorder="1" applyAlignment="1">
      <alignment horizontal="center"/>
    </xf>
    <xf numFmtId="182" fontId="18" fillId="0" borderId="1" xfId="34" applyNumberFormat="1" applyFont="1" applyBorder="1">
      <alignment vertical="center"/>
    </xf>
    <xf numFmtId="0" fontId="6" fillId="0" borderId="0" xfId="35" applyFont="1" applyBorder="1"/>
    <xf numFmtId="182" fontId="6" fillId="0" borderId="0" xfId="35" applyNumberFormat="1" applyFont="1" applyBorder="1"/>
    <xf numFmtId="187" fontId="21" fillId="0" borderId="0" xfId="34" applyNumberFormat="1" applyFont="1">
      <alignment vertical="center"/>
    </xf>
    <xf numFmtId="0" fontId="18" fillId="0" borderId="2" xfId="34" applyFont="1" applyBorder="1">
      <alignment vertical="center"/>
    </xf>
    <xf numFmtId="0" fontId="18" fillId="0" borderId="2" xfId="34" applyFont="1" applyBorder="1" applyAlignment="1">
      <alignment horizontal="center" vertical="center"/>
    </xf>
    <xf numFmtId="180" fontId="6" fillId="0" borderId="2" xfId="34" applyNumberFormat="1" applyFont="1" applyFill="1" applyBorder="1">
      <alignment vertical="center"/>
    </xf>
    <xf numFmtId="183" fontId="18" fillId="0" borderId="2" xfId="34" applyNumberFormat="1" applyFont="1" applyBorder="1">
      <alignment vertical="center"/>
    </xf>
    <xf numFmtId="183" fontId="18" fillId="0" borderId="0" xfId="34" applyNumberFormat="1" applyFont="1" applyBorder="1">
      <alignment vertical="center"/>
    </xf>
    <xf numFmtId="182" fontId="18" fillId="0" borderId="0" xfId="34" applyNumberFormat="1" applyFont="1" applyBorder="1">
      <alignment vertical="center"/>
    </xf>
    <xf numFmtId="182" fontId="21" fillId="0" borderId="0" xfId="34" applyNumberFormat="1" applyFont="1">
      <alignment vertical="center"/>
    </xf>
    <xf numFmtId="180" fontId="6" fillId="0" borderId="2" xfId="34" applyNumberFormat="1" applyFont="1" applyBorder="1">
      <alignment vertical="center"/>
    </xf>
    <xf numFmtId="182" fontId="18" fillId="0" borderId="4" xfId="34" applyNumberFormat="1" applyFont="1" applyBorder="1">
      <alignment vertical="center"/>
    </xf>
    <xf numFmtId="0" fontId="21" fillId="0" borderId="0" xfId="34" applyFont="1">
      <alignment vertical="center"/>
    </xf>
    <xf numFmtId="182" fontId="21" fillId="0" borderId="4" xfId="34" applyNumberFormat="1" applyFont="1" applyBorder="1">
      <alignment vertical="center"/>
    </xf>
    <xf numFmtId="0" fontId="15" fillId="0" borderId="0" xfId="34" applyFont="1">
      <alignment vertical="center"/>
    </xf>
    <xf numFmtId="182" fontId="15" fillId="0" borderId="4" xfId="34" applyNumberFormat="1" applyFont="1" applyBorder="1">
      <alignment vertical="center"/>
    </xf>
    <xf numFmtId="0" fontId="15" fillId="0" borderId="2" xfId="34" applyFont="1" applyBorder="1">
      <alignment vertical="center"/>
    </xf>
    <xf numFmtId="0" fontId="18" fillId="5" borderId="2" xfId="34" applyFont="1" applyFill="1" applyBorder="1">
      <alignment vertical="center"/>
    </xf>
    <xf numFmtId="0" fontId="18" fillId="5" borderId="2" xfId="34" applyFont="1" applyFill="1" applyBorder="1" applyAlignment="1">
      <alignment horizontal="center" vertical="center"/>
    </xf>
    <xf numFmtId="180" fontId="18" fillId="5" borderId="2" xfId="34" applyNumberFormat="1" applyFont="1" applyFill="1" applyBorder="1">
      <alignment vertical="center"/>
    </xf>
    <xf numFmtId="183" fontId="18" fillId="5" borderId="2" xfId="34" applyNumberFormat="1" applyFont="1" applyFill="1" applyBorder="1">
      <alignment vertical="center"/>
    </xf>
    <xf numFmtId="180" fontId="18" fillId="0" borderId="2" xfId="34" applyNumberFormat="1" applyFont="1" applyBorder="1">
      <alignment vertical="center"/>
    </xf>
    <xf numFmtId="176" fontId="21" fillId="0" borderId="0" xfId="34" applyNumberFormat="1" applyFont="1" applyAlignment="1">
      <alignment horizontal="left" vertical="center"/>
    </xf>
    <xf numFmtId="177" fontId="21" fillId="0" borderId="0" xfId="34" applyNumberFormat="1" applyFont="1" applyAlignment="1">
      <alignment horizontal="left" vertical="center"/>
    </xf>
    <xf numFmtId="0" fontId="18" fillId="9" borderId="2" xfId="34" applyFont="1" applyFill="1" applyBorder="1">
      <alignment vertical="center"/>
    </xf>
    <xf numFmtId="180" fontId="18" fillId="9" borderId="2" xfId="34" applyNumberFormat="1" applyFont="1" applyFill="1" applyBorder="1">
      <alignment vertical="center"/>
    </xf>
    <xf numFmtId="0" fontId="6" fillId="10" borderId="5" xfId="34" applyFont="1" applyFill="1" applyBorder="1" applyAlignment="1">
      <alignment horizontal="center"/>
    </xf>
    <xf numFmtId="182" fontId="6" fillId="0" borderId="4" xfId="34" applyNumberFormat="1" applyFont="1" applyBorder="1">
      <alignment vertical="center"/>
    </xf>
    <xf numFmtId="0" fontId="15" fillId="0" borderId="2" xfId="34" applyFont="1" applyBorder="1" applyAlignment="1">
      <alignment horizontal="center" vertical="center"/>
    </xf>
    <xf numFmtId="0" fontId="22" fillId="0" borderId="2" xfId="34" applyFont="1" applyBorder="1" applyAlignment="1">
      <alignment horizontal="center" vertical="center"/>
    </xf>
    <xf numFmtId="0" fontId="15" fillId="0" borderId="6" xfId="34" applyFont="1" applyBorder="1">
      <alignment vertical="center"/>
    </xf>
    <xf numFmtId="182" fontId="21" fillId="0" borderId="0" xfId="34" applyNumberFormat="1" applyFont="1" applyBorder="1">
      <alignment vertical="center"/>
    </xf>
    <xf numFmtId="0" fontId="18" fillId="0" borderId="0" xfId="34" applyFont="1" applyBorder="1">
      <alignment vertical="center"/>
    </xf>
    <xf numFmtId="0" fontId="15" fillId="5" borderId="2" xfId="34" applyFont="1" applyFill="1" applyBorder="1">
      <alignment vertical="center"/>
    </xf>
    <xf numFmtId="180" fontId="6" fillId="5" borderId="2" xfId="34" applyNumberFormat="1" applyFont="1" applyFill="1" applyBorder="1">
      <alignment vertical="center"/>
    </xf>
    <xf numFmtId="180" fontId="15" fillId="0" borderId="2" xfId="34" applyNumberFormat="1" applyFont="1" applyBorder="1">
      <alignment vertical="center"/>
    </xf>
    <xf numFmtId="0" fontId="18" fillId="0" borderId="2" xfId="34" applyFont="1" applyFill="1" applyBorder="1" applyAlignment="1">
      <alignment horizontal="center" vertical="center"/>
    </xf>
    <xf numFmtId="0" fontId="18" fillId="0" borderId="0" xfId="34" applyFont="1" applyFill="1">
      <alignment vertical="center"/>
    </xf>
    <xf numFmtId="0" fontId="22" fillId="5" borderId="2" xfId="34" applyFont="1" applyFill="1" applyBorder="1" applyAlignment="1">
      <alignment horizontal="center" vertical="center"/>
    </xf>
    <xf numFmtId="188" fontId="18" fillId="0" borderId="0" xfId="34" applyNumberFormat="1" applyFont="1">
      <alignment vertical="center"/>
    </xf>
    <xf numFmtId="0" fontId="15" fillId="5" borderId="2" xfId="34" applyFont="1" applyFill="1" applyBorder="1" applyAlignment="1">
      <alignment horizontal="center" vertical="center"/>
    </xf>
    <xf numFmtId="183" fontId="6" fillId="0" borderId="2" xfId="34" applyNumberFormat="1" applyFont="1" applyBorder="1">
      <alignment vertical="center"/>
    </xf>
    <xf numFmtId="0" fontId="15" fillId="0" borderId="2" xfId="34" applyFont="1" applyFill="1" applyBorder="1">
      <alignment vertical="center"/>
    </xf>
    <xf numFmtId="182" fontId="18" fillId="0" borderId="4" xfId="34" applyNumberFormat="1" applyFont="1" applyFill="1" applyBorder="1">
      <alignment vertical="center"/>
    </xf>
    <xf numFmtId="183" fontId="6" fillId="5" borderId="2" xfId="34" applyNumberFormat="1" applyFont="1" applyFill="1" applyBorder="1">
      <alignment vertical="center"/>
    </xf>
    <xf numFmtId="183" fontId="15" fillId="0" borderId="0" xfId="34" applyNumberFormat="1" applyFont="1" applyFill="1" applyBorder="1">
      <alignment vertical="center"/>
    </xf>
    <xf numFmtId="182" fontId="18" fillId="0" borderId="0" xfId="34" applyNumberFormat="1" applyFont="1" applyFill="1">
      <alignment vertical="center"/>
    </xf>
    <xf numFmtId="188" fontId="18" fillId="0" borderId="0" xfId="34" applyNumberFormat="1" applyFont="1" applyFill="1">
      <alignment vertical="center"/>
    </xf>
    <xf numFmtId="0" fontId="18" fillId="0" borderId="2" xfId="34" applyFont="1" applyFill="1" applyBorder="1">
      <alignment vertical="center"/>
    </xf>
    <xf numFmtId="180" fontId="18" fillId="0" borderId="2" xfId="34" applyNumberFormat="1" applyFont="1" applyFill="1" applyBorder="1">
      <alignment vertical="center"/>
    </xf>
    <xf numFmtId="183" fontId="18" fillId="0" borderId="2" xfId="34" applyNumberFormat="1" applyFont="1" applyFill="1" applyBorder="1">
      <alignment vertical="center"/>
    </xf>
    <xf numFmtId="182" fontId="6" fillId="0" borderId="0" xfId="34" applyNumberFormat="1" applyFont="1" applyBorder="1">
      <alignment vertical="center"/>
    </xf>
    <xf numFmtId="182" fontId="6" fillId="0" borderId="4" xfId="34" applyNumberFormat="1" applyFont="1" applyFill="1" applyBorder="1">
      <alignment vertical="center"/>
    </xf>
    <xf numFmtId="180" fontId="18" fillId="11" borderId="2" xfId="34" applyNumberFormat="1" applyFont="1" applyFill="1" applyBorder="1">
      <alignment vertical="center"/>
    </xf>
    <xf numFmtId="188" fontId="18" fillId="5" borderId="2" xfId="34" applyNumberFormat="1" applyFont="1" applyFill="1" applyBorder="1" applyAlignment="1">
      <alignment horizontal="center" vertical="center"/>
    </xf>
    <xf numFmtId="0" fontId="18" fillId="6" borderId="3" xfId="34" applyFont="1" applyFill="1" applyBorder="1" applyAlignment="1">
      <alignment horizontal="center" vertical="center"/>
    </xf>
    <xf numFmtId="0" fontId="15" fillId="0" borderId="0" xfId="34" applyNumberFormat="1" applyFont="1" applyAlignment="1">
      <alignment horizontal="left" vertical="center"/>
    </xf>
    <xf numFmtId="0" fontId="6" fillId="0" borderId="0" xfId="34" applyFont="1" applyFill="1">
      <alignment vertical="center"/>
    </xf>
    <xf numFmtId="182" fontId="15" fillId="0" borderId="0" xfId="34" applyNumberFormat="1" applyFont="1">
      <alignment vertical="center"/>
    </xf>
    <xf numFmtId="0" fontId="15" fillId="0" borderId="2" xfId="34" applyFont="1" applyBorder="1" applyAlignment="1">
      <alignment horizontal="right" vertical="center"/>
    </xf>
    <xf numFmtId="0" fontId="20" fillId="0" borderId="0" xfId="34" applyFont="1" applyAlignment="1">
      <alignment horizontal="center" vertical="center"/>
    </xf>
    <xf numFmtId="0" fontId="19" fillId="0" borderId="2" xfId="34" applyFont="1" applyBorder="1">
      <alignment vertical="center"/>
    </xf>
  </cellXfs>
  <cellStyles count="36">
    <cellStyle name="一般" xfId="0" builtinId="0"/>
    <cellStyle name="一般 2" xfId="1"/>
    <cellStyle name="一般 3" xfId="2"/>
    <cellStyle name="一般 3 2" xfId="3"/>
    <cellStyle name="一般 3 2 2" xfId="4"/>
    <cellStyle name="一般 3 2 2 2" xfId="5"/>
    <cellStyle name="一般 3 3" xfId="6"/>
    <cellStyle name="一般 4" xfId="7"/>
    <cellStyle name="一般 5" xfId="8"/>
    <cellStyle name="一般 6" xfId="33"/>
    <cellStyle name="一般 7" xfId="34"/>
    <cellStyle name="一般_Sheet6" xfId="35"/>
    <cellStyle name="千分位[0] 2" xfId="9"/>
    <cellStyle name="千分位[0] 3" xfId="10"/>
    <cellStyle name="好_Sheet1" xfId="11"/>
    <cellStyle name="好_Sheet2" xfId="12"/>
    <cellStyle name="好_Sheet3" xfId="13"/>
    <cellStyle name="好_Sheet5" xfId="14"/>
    <cellStyle name="好_Sheet6" xfId="15"/>
    <cellStyle name="好_文湖" xfId="16"/>
    <cellStyle name="好_水果" xfId="17"/>
    <cellStyle name="好_西湖" xfId="18"/>
    <cellStyle name="好_食材檔" xfId="19"/>
    <cellStyle name="好_新湖" xfId="20"/>
    <cellStyle name="好_麗山" xfId="21"/>
    <cellStyle name="壞_Sheet1" xfId="22"/>
    <cellStyle name="壞_Sheet2" xfId="23"/>
    <cellStyle name="壞_Sheet3" xfId="24"/>
    <cellStyle name="壞_Sheet5" xfId="25"/>
    <cellStyle name="壞_Sheet6" xfId="26"/>
    <cellStyle name="壞_文湖" xfId="27"/>
    <cellStyle name="壞_水果" xfId="28"/>
    <cellStyle name="壞_西湖" xfId="29"/>
    <cellStyle name="壞_食材檔" xfId="30"/>
    <cellStyle name="壞_新湖" xfId="31"/>
    <cellStyle name="壞_麗山" xfId="3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1032</xdr:row>
      <xdr:rowOff>51289</xdr:rowOff>
    </xdr:from>
    <xdr:ext cx="184731" cy="968983"/>
    <xdr:sp macro="" textlink="">
      <xdr:nvSpPr>
        <xdr:cNvPr id="3" name="文字方塊 2"/>
        <xdr:cNvSpPr txBox="1"/>
      </xdr:nvSpPr>
      <xdr:spPr>
        <a:xfrm>
          <a:off x="6610350" y="200619214"/>
          <a:ext cx="184731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altLang="zh-TW" sz="2800">
            <a:solidFill>
              <a:srgbClr val="FFFF00"/>
            </a:solidFill>
          </a:endParaRPr>
        </a:p>
        <a:p>
          <a:endParaRPr lang="zh-TW" altLang="en-US" sz="2800">
            <a:solidFill>
              <a:srgbClr val="FFFF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20;&#39184;&#20013;&#24515;111.10\&#33756;&#21934;&#21450;&#24037;&#20316;&#26085;&#35468;-&#33756;&#21934;&#20839;&#26377;&#23478;&#38263;&#24847;&#35211;&#22846;\&#33756;&#21934;&#21450;&#24037;&#20316;&#26085;&#35468;\111&#23416;&#24180;&#24230;\&#21407;&#29256;&#21450;&#20462;&#25913;\&#33756;&#21934;&#21407;&#22987;&#35373;&#35336;&#27284;-&#19978;&#23559;112.05%20-%20&#2046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勿動 (2)"/>
      <sheetName val="食代表"/>
      <sheetName val="問卷"/>
      <sheetName val="工作日誌"/>
      <sheetName val="食材資料"/>
      <sheetName val="食材檔"/>
      <sheetName val="供膳日誌"/>
      <sheetName val="明細總表"/>
      <sheetName val="麗山菜單"/>
      <sheetName val="明細勿動"/>
      <sheetName val="麗山"/>
      <sheetName val="新湖"/>
      <sheetName val="西湖"/>
      <sheetName val="文湖"/>
      <sheetName val="水果"/>
      <sheetName val="人數"/>
      <sheetName val="麗山忌海鮮"/>
      <sheetName val="開會菜單"/>
      <sheetName val="麗山菜單 (2)"/>
      <sheetName val="麗山菜單-開會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名稱</v>
          </cell>
          <cell r="D1" t="str">
            <v>係數</v>
          </cell>
          <cell r="E1" t="str">
            <v>單位</v>
          </cell>
          <cell r="F1" t="str">
            <v>原重</v>
          </cell>
          <cell r="G1" t="str">
            <v>實重</v>
          </cell>
          <cell r="H1" t="str">
            <v>每份克數</v>
          </cell>
          <cell r="I1" t="str">
            <v>分類</v>
          </cell>
          <cell r="K1" t="str">
            <v>出貨商</v>
          </cell>
          <cell r="L1" t="str">
            <v>鈣(每100克)</v>
          </cell>
          <cell r="M1" t="str">
            <v>地址</v>
          </cell>
        </row>
        <row r="2">
          <cell r="B2" t="str">
            <v>白米</v>
          </cell>
          <cell r="D2">
            <v>1000</v>
          </cell>
          <cell r="E2" t="str">
            <v>kg</v>
          </cell>
          <cell r="H2">
            <v>20</v>
          </cell>
          <cell r="I2">
            <v>1</v>
          </cell>
          <cell r="L2">
            <v>5</v>
          </cell>
        </row>
        <row r="3">
          <cell r="B3" t="str">
            <v>有機白米</v>
          </cell>
          <cell r="D3">
            <v>1000</v>
          </cell>
          <cell r="E3" t="str">
            <v>kg</v>
          </cell>
          <cell r="H3">
            <v>20</v>
          </cell>
          <cell r="I3">
            <v>1</v>
          </cell>
          <cell r="L3">
            <v>5</v>
          </cell>
        </row>
        <row r="4">
          <cell r="B4" t="str">
            <v>有機糙米</v>
          </cell>
          <cell r="D4">
            <v>1000</v>
          </cell>
          <cell r="E4" t="str">
            <v>kg</v>
          </cell>
          <cell r="H4">
            <v>20</v>
          </cell>
          <cell r="I4">
            <v>1</v>
          </cell>
          <cell r="L4">
            <v>9</v>
          </cell>
        </row>
        <row r="5">
          <cell r="B5" t="str">
            <v>糙米</v>
          </cell>
          <cell r="D5">
            <v>1000</v>
          </cell>
          <cell r="E5" t="str">
            <v>kg</v>
          </cell>
          <cell r="H5">
            <v>20</v>
          </cell>
          <cell r="I5">
            <v>1</v>
          </cell>
          <cell r="L5">
            <v>9</v>
          </cell>
        </row>
        <row r="6">
          <cell r="B6" t="str">
            <v>燕麥</v>
          </cell>
          <cell r="D6">
            <v>1000</v>
          </cell>
          <cell r="E6" t="str">
            <v>kg</v>
          </cell>
          <cell r="H6">
            <v>20</v>
          </cell>
          <cell r="I6">
            <v>1</v>
          </cell>
          <cell r="L6">
            <v>25</v>
          </cell>
        </row>
        <row r="7">
          <cell r="B7" t="str">
            <v>蕎麥</v>
          </cell>
          <cell r="D7">
            <v>1000</v>
          </cell>
          <cell r="E7" t="str">
            <v>kg</v>
          </cell>
          <cell r="H7">
            <v>20</v>
          </cell>
          <cell r="I7">
            <v>1</v>
          </cell>
          <cell r="L7">
            <v>13</v>
          </cell>
        </row>
        <row r="8">
          <cell r="B8" t="str">
            <v>胚芽</v>
          </cell>
          <cell r="D8">
            <v>1000</v>
          </cell>
          <cell r="E8" t="str">
            <v>kg</v>
          </cell>
          <cell r="H8">
            <v>20</v>
          </cell>
          <cell r="I8">
            <v>1</v>
          </cell>
          <cell r="L8">
            <v>8</v>
          </cell>
        </row>
        <row r="9">
          <cell r="B9" t="str">
            <v>雜糧</v>
          </cell>
          <cell r="D9">
            <v>1000</v>
          </cell>
          <cell r="E9" t="str">
            <v>kg</v>
          </cell>
          <cell r="H9">
            <v>20</v>
          </cell>
          <cell r="I9">
            <v>1</v>
          </cell>
          <cell r="L9">
            <v>10</v>
          </cell>
        </row>
        <row r="10">
          <cell r="B10" t="str">
            <v>加鈣米</v>
          </cell>
          <cell r="D10">
            <v>1000</v>
          </cell>
          <cell r="E10" t="str">
            <v>kg</v>
          </cell>
          <cell r="H10">
            <v>20</v>
          </cell>
          <cell r="I10">
            <v>1</v>
          </cell>
          <cell r="L10">
            <v>170</v>
          </cell>
        </row>
        <row r="11">
          <cell r="B11" t="str">
            <v>小米</v>
          </cell>
          <cell r="D11">
            <v>1000</v>
          </cell>
          <cell r="E11" t="str">
            <v>kg</v>
          </cell>
          <cell r="H11">
            <v>20</v>
          </cell>
          <cell r="I11">
            <v>1</v>
          </cell>
          <cell r="L11">
            <v>5</v>
          </cell>
        </row>
        <row r="12">
          <cell r="B12" t="str">
            <v>紫米</v>
          </cell>
          <cell r="D12">
            <v>1000</v>
          </cell>
          <cell r="E12" t="str">
            <v>kg</v>
          </cell>
          <cell r="H12">
            <v>20</v>
          </cell>
          <cell r="I12">
            <v>1</v>
          </cell>
          <cell r="L12">
            <v>9</v>
          </cell>
        </row>
        <row r="13">
          <cell r="B13" t="str">
            <v>紅藜</v>
          </cell>
          <cell r="D13">
            <v>1000</v>
          </cell>
          <cell r="E13" t="str">
            <v>kg</v>
          </cell>
          <cell r="H13">
            <v>20</v>
          </cell>
          <cell r="I13">
            <v>1</v>
          </cell>
          <cell r="L13">
            <v>0.25</v>
          </cell>
        </row>
        <row r="14">
          <cell r="B14" t="str">
            <v>五穀米</v>
          </cell>
          <cell r="D14">
            <v>1000</v>
          </cell>
          <cell r="E14" t="str">
            <v>kg</v>
          </cell>
          <cell r="H14">
            <v>20</v>
          </cell>
          <cell r="I14">
            <v>1</v>
          </cell>
          <cell r="L14">
            <v>5</v>
          </cell>
        </row>
        <row r="15">
          <cell r="B15" t="str">
            <v>紅扁豆</v>
          </cell>
          <cell r="D15">
            <v>1000</v>
          </cell>
          <cell r="E15" t="str">
            <v>kg</v>
          </cell>
          <cell r="H15">
            <v>20</v>
          </cell>
          <cell r="I15">
            <v>1</v>
          </cell>
          <cell r="L15">
            <v>22</v>
          </cell>
        </row>
        <row r="16">
          <cell r="B16" t="str">
            <v>圓糯米</v>
          </cell>
          <cell r="D16">
            <v>1000</v>
          </cell>
          <cell r="E16" t="str">
            <v>kg</v>
          </cell>
          <cell r="H16">
            <v>20</v>
          </cell>
          <cell r="I16">
            <v>1</v>
          </cell>
          <cell r="L16">
            <v>7</v>
          </cell>
        </row>
        <row r="17">
          <cell r="B17" t="str">
            <v>長糯米</v>
          </cell>
          <cell r="D17">
            <v>1000</v>
          </cell>
          <cell r="E17" t="str">
            <v>kg</v>
          </cell>
          <cell r="H17">
            <v>20</v>
          </cell>
          <cell r="I17">
            <v>1</v>
          </cell>
          <cell r="L17">
            <v>5</v>
          </cell>
        </row>
        <row r="18">
          <cell r="B18" t="str">
            <v>糯米粉</v>
          </cell>
          <cell r="D18">
            <v>1000</v>
          </cell>
          <cell r="E18" t="str">
            <v>kg</v>
          </cell>
          <cell r="H18">
            <v>20</v>
          </cell>
          <cell r="I18">
            <v>1</v>
          </cell>
        </row>
        <row r="19">
          <cell r="B19" t="str">
            <v>牛排麵</v>
          </cell>
          <cell r="D19">
            <v>1000</v>
          </cell>
          <cell r="E19" t="str">
            <v>kg</v>
          </cell>
          <cell r="H19">
            <v>20</v>
          </cell>
          <cell r="I19">
            <v>1</v>
          </cell>
        </row>
        <row r="20">
          <cell r="B20" t="str">
            <v>油麵</v>
          </cell>
          <cell r="D20">
            <v>1000</v>
          </cell>
          <cell r="E20" t="str">
            <v>kg</v>
          </cell>
          <cell r="H20">
            <v>20</v>
          </cell>
          <cell r="I20">
            <v>1</v>
          </cell>
        </row>
        <row r="21">
          <cell r="B21" t="str">
            <v>拉麵</v>
          </cell>
          <cell r="D21">
            <v>1000</v>
          </cell>
          <cell r="E21" t="str">
            <v>kg</v>
          </cell>
          <cell r="H21">
            <v>60</v>
          </cell>
          <cell r="I21">
            <v>1</v>
          </cell>
          <cell r="L21">
            <v>9</v>
          </cell>
        </row>
        <row r="22">
          <cell r="B22" t="str">
            <v>細烏龍麵</v>
          </cell>
          <cell r="D22">
            <v>1000</v>
          </cell>
          <cell r="E22" t="str">
            <v>kg</v>
          </cell>
          <cell r="H22">
            <v>60</v>
          </cell>
          <cell r="I22">
            <v>1</v>
          </cell>
          <cell r="L22">
            <v>1543</v>
          </cell>
        </row>
        <row r="23">
          <cell r="B23" t="str">
            <v>粄條</v>
          </cell>
          <cell r="D23">
            <v>1000</v>
          </cell>
          <cell r="E23" t="str">
            <v>kg</v>
          </cell>
          <cell r="H23">
            <v>25</v>
          </cell>
          <cell r="I23">
            <v>1</v>
          </cell>
          <cell r="L23">
            <v>11</v>
          </cell>
        </row>
        <row r="24">
          <cell r="B24" t="str">
            <v>粿條</v>
          </cell>
          <cell r="D24">
            <v>1000</v>
          </cell>
          <cell r="E24" t="str">
            <v>kg</v>
          </cell>
          <cell r="H24">
            <v>25</v>
          </cell>
          <cell r="I24">
            <v>1</v>
          </cell>
          <cell r="L24">
            <v>11</v>
          </cell>
        </row>
        <row r="25">
          <cell r="B25" t="str">
            <v>米苔目</v>
          </cell>
          <cell r="D25">
            <v>1000</v>
          </cell>
          <cell r="E25" t="str">
            <v>kg</v>
          </cell>
          <cell r="H25">
            <v>50</v>
          </cell>
          <cell r="I25">
            <v>1</v>
          </cell>
          <cell r="L25">
            <v>10</v>
          </cell>
        </row>
        <row r="26">
          <cell r="B26" t="str">
            <v>細米粉</v>
          </cell>
          <cell r="D26">
            <v>1000</v>
          </cell>
          <cell r="E26" t="str">
            <v>kg</v>
          </cell>
          <cell r="H26">
            <v>20</v>
          </cell>
          <cell r="I26">
            <v>1</v>
          </cell>
          <cell r="L26">
            <v>3</v>
          </cell>
        </row>
        <row r="27">
          <cell r="B27" t="str">
            <v>麵疙瘩</v>
          </cell>
          <cell r="D27">
            <v>1000</v>
          </cell>
          <cell r="E27" t="str">
            <v>kg</v>
          </cell>
          <cell r="H27">
            <v>60</v>
          </cell>
          <cell r="I27">
            <v>1</v>
          </cell>
          <cell r="L27">
            <v>9</v>
          </cell>
        </row>
        <row r="28">
          <cell r="B28" t="str">
            <v>綠豆</v>
          </cell>
          <cell r="D28">
            <v>1000</v>
          </cell>
          <cell r="E28" t="str">
            <v>kg</v>
          </cell>
          <cell r="H28">
            <v>25</v>
          </cell>
          <cell r="I28">
            <v>1</v>
          </cell>
          <cell r="L28">
            <v>108</v>
          </cell>
        </row>
        <row r="29">
          <cell r="B29" t="str">
            <v>紅豆(台灣)</v>
          </cell>
          <cell r="D29">
            <v>1000</v>
          </cell>
          <cell r="E29" t="str">
            <v>kg</v>
          </cell>
          <cell r="H29">
            <v>20</v>
          </cell>
          <cell r="I29">
            <v>1</v>
          </cell>
          <cell r="L29">
            <v>87</v>
          </cell>
        </row>
        <row r="30">
          <cell r="B30" t="str">
            <v>大紅豆</v>
          </cell>
          <cell r="D30">
            <v>1000</v>
          </cell>
          <cell r="E30" t="str">
            <v>kg</v>
          </cell>
          <cell r="H30">
            <v>20</v>
          </cell>
          <cell r="I30">
            <v>1</v>
          </cell>
          <cell r="L30">
            <v>138</v>
          </cell>
        </row>
        <row r="31">
          <cell r="B31" t="str">
            <v>花豆</v>
          </cell>
          <cell r="D31">
            <v>1000</v>
          </cell>
          <cell r="E31" t="str">
            <v>kg</v>
          </cell>
          <cell r="H31">
            <v>20</v>
          </cell>
          <cell r="I31">
            <v>1</v>
          </cell>
          <cell r="L31">
            <v>108</v>
          </cell>
        </row>
        <row r="32">
          <cell r="B32" t="str">
            <v>豌豆仁</v>
          </cell>
          <cell r="D32">
            <v>1000</v>
          </cell>
          <cell r="E32" t="str">
            <v>kg</v>
          </cell>
          <cell r="I32">
            <v>1</v>
          </cell>
          <cell r="L32">
            <v>39</v>
          </cell>
        </row>
        <row r="33">
          <cell r="B33" t="str">
            <v>西谷米</v>
          </cell>
          <cell r="D33">
            <v>1000</v>
          </cell>
          <cell r="E33" t="str">
            <v>kg</v>
          </cell>
          <cell r="H33">
            <v>15</v>
          </cell>
          <cell r="I33">
            <v>1</v>
          </cell>
          <cell r="L33">
            <v>11</v>
          </cell>
        </row>
        <row r="34">
          <cell r="B34" t="str">
            <v>小粉圓</v>
          </cell>
          <cell r="D34">
            <v>1000</v>
          </cell>
          <cell r="E34" t="str">
            <v>kg</v>
          </cell>
          <cell r="I34">
            <v>1</v>
          </cell>
          <cell r="L34">
            <v>43</v>
          </cell>
        </row>
        <row r="35">
          <cell r="B35" t="str">
            <v>小湯圓</v>
          </cell>
          <cell r="D35">
            <v>1000</v>
          </cell>
          <cell r="E35" t="str">
            <v>kg</v>
          </cell>
          <cell r="H35">
            <v>30</v>
          </cell>
          <cell r="I35">
            <v>1</v>
          </cell>
        </row>
        <row r="36">
          <cell r="B36" t="str">
            <v>涼圓</v>
          </cell>
          <cell r="D36">
            <v>1000</v>
          </cell>
          <cell r="E36" t="str">
            <v>kg</v>
          </cell>
          <cell r="I36">
            <v>1</v>
          </cell>
        </row>
        <row r="37">
          <cell r="B37" t="str">
            <v>芋圓</v>
          </cell>
          <cell r="D37">
            <v>1000</v>
          </cell>
          <cell r="E37" t="str">
            <v>kg</v>
          </cell>
          <cell r="H37">
            <v>30</v>
          </cell>
          <cell r="I37">
            <v>1</v>
          </cell>
          <cell r="L37">
            <v>29</v>
          </cell>
        </row>
        <row r="38">
          <cell r="B38" t="str">
            <v>地瓜圓</v>
          </cell>
          <cell r="D38">
            <v>1000</v>
          </cell>
          <cell r="E38" t="str">
            <v>kg</v>
          </cell>
          <cell r="H38">
            <v>30</v>
          </cell>
          <cell r="I38">
            <v>1</v>
          </cell>
        </row>
        <row r="39">
          <cell r="B39" t="str">
            <v>粉粿</v>
          </cell>
          <cell r="D39">
            <v>1000</v>
          </cell>
          <cell r="E39" t="str">
            <v>kg</v>
          </cell>
          <cell r="I39">
            <v>1</v>
          </cell>
        </row>
        <row r="40">
          <cell r="B40" t="str">
            <v>蘿蔔糕</v>
          </cell>
          <cell r="D40">
            <v>1000</v>
          </cell>
          <cell r="E40" t="str">
            <v>kg</v>
          </cell>
          <cell r="H40">
            <v>50</v>
          </cell>
          <cell r="I40">
            <v>1</v>
          </cell>
          <cell r="L40">
            <v>6</v>
          </cell>
        </row>
        <row r="41">
          <cell r="B41" t="str">
            <v>CAS米血糕丁</v>
          </cell>
          <cell r="D41">
            <v>1000</v>
          </cell>
          <cell r="E41" t="str">
            <v>kg</v>
          </cell>
          <cell r="H41">
            <v>35</v>
          </cell>
          <cell r="I41">
            <v>1</v>
          </cell>
          <cell r="L41">
            <v>9</v>
          </cell>
        </row>
        <row r="42">
          <cell r="B42" t="str">
            <v>薏仁</v>
          </cell>
          <cell r="D42">
            <v>1000</v>
          </cell>
          <cell r="E42" t="str">
            <v>kg</v>
          </cell>
          <cell r="H42">
            <v>20</v>
          </cell>
          <cell r="I42">
            <v>1</v>
          </cell>
          <cell r="L42">
            <v>19</v>
          </cell>
        </row>
        <row r="43">
          <cell r="B43" t="str">
            <v>小薏仁</v>
          </cell>
          <cell r="D43">
            <v>1000</v>
          </cell>
          <cell r="E43" t="str">
            <v>kg</v>
          </cell>
          <cell r="H43">
            <v>20</v>
          </cell>
          <cell r="I43">
            <v>1</v>
          </cell>
          <cell r="L43">
            <v>26</v>
          </cell>
        </row>
        <row r="44">
          <cell r="B44" t="str">
            <v>大薏仁</v>
          </cell>
          <cell r="D44">
            <v>1000</v>
          </cell>
          <cell r="E44" t="str">
            <v>kg</v>
          </cell>
          <cell r="H44">
            <v>20</v>
          </cell>
          <cell r="I44">
            <v>1</v>
          </cell>
          <cell r="L44">
            <v>19</v>
          </cell>
        </row>
        <row r="45">
          <cell r="B45" t="str">
            <v>蓮子</v>
          </cell>
          <cell r="D45">
            <v>1000</v>
          </cell>
          <cell r="E45" t="str">
            <v>kg</v>
          </cell>
          <cell r="H45">
            <v>25</v>
          </cell>
          <cell r="I45">
            <v>1</v>
          </cell>
          <cell r="L45">
            <v>129</v>
          </cell>
        </row>
        <row r="46">
          <cell r="B46" t="str">
            <v>紅麵線</v>
          </cell>
          <cell r="D46">
            <v>1000</v>
          </cell>
          <cell r="E46" t="str">
            <v>kg</v>
          </cell>
          <cell r="H46">
            <v>25</v>
          </cell>
          <cell r="I46">
            <v>1</v>
          </cell>
          <cell r="L46">
            <v>19</v>
          </cell>
        </row>
        <row r="47">
          <cell r="B47" t="str">
            <v>白麵線</v>
          </cell>
          <cell r="D47">
            <v>1000</v>
          </cell>
          <cell r="E47" t="str">
            <v>kg</v>
          </cell>
          <cell r="H47">
            <v>25</v>
          </cell>
          <cell r="I47">
            <v>1</v>
          </cell>
          <cell r="L47">
            <v>17</v>
          </cell>
        </row>
        <row r="48">
          <cell r="B48" t="str">
            <v>螺旋麵</v>
          </cell>
          <cell r="D48">
            <v>1000</v>
          </cell>
          <cell r="E48" t="str">
            <v>kg</v>
          </cell>
          <cell r="H48">
            <v>20</v>
          </cell>
          <cell r="I48">
            <v>1</v>
          </cell>
          <cell r="L48">
            <v>12</v>
          </cell>
        </row>
        <row r="49">
          <cell r="B49" t="str">
            <v>通心粉</v>
          </cell>
          <cell r="D49">
            <v>1000</v>
          </cell>
          <cell r="E49" t="str">
            <v>kg</v>
          </cell>
          <cell r="H49">
            <v>20</v>
          </cell>
          <cell r="I49">
            <v>1</v>
          </cell>
          <cell r="L49">
            <v>12</v>
          </cell>
        </row>
        <row r="50">
          <cell r="B50" t="str">
            <v>彩色通心粉</v>
          </cell>
          <cell r="D50">
            <v>1000</v>
          </cell>
          <cell r="E50" t="str">
            <v>kg</v>
          </cell>
          <cell r="H50">
            <v>20</v>
          </cell>
          <cell r="I50">
            <v>1</v>
          </cell>
          <cell r="L50">
            <v>12</v>
          </cell>
        </row>
        <row r="51">
          <cell r="B51" t="str">
            <v>筆管麵</v>
          </cell>
          <cell r="D51">
            <v>1000</v>
          </cell>
          <cell r="E51" t="str">
            <v>kg</v>
          </cell>
          <cell r="H51">
            <v>20</v>
          </cell>
          <cell r="I51">
            <v>1</v>
          </cell>
          <cell r="L51">
            <v>12</v>
          </cell>
        </row>
        <row r="52">
          <cell r="B52" t="str">
            <v>義大利直麵</v>
          </cell>
          <cell r="D52">
            <v>1000</v>
          </cell>
          <cell r="E52" t="str">
            <v>kg</v>
          </cell>
          <cell r="H52">
            <v>20</v>
          </cell>
          <cell r="I52">
            <v>1</v>
          </cell>
          <cell r="L52">
            <v>12</v>
          </cell>
        </row>
        <row r="53">
          <cell r="B53" t="str">
            <v>豆籤</v>
          </cell>
          <cell r="D53">
            <v>1000</v>
          </cell>
          <cell r="E53" t="str">
            <v>kg</v>
          </cell>
          <cell r="I53">
            <v>1</v>
          </cell>
        </row>
        <row r="54">
          <cell r="B54" t="str">
            <v>冬粉</v>
          </cell>
          <cell r="D54">
            <v>1000</v>
          </cell>
          <cell r="E54" t="str">
            <v>kg</v>
          </cell>
          <cell r="H54">
            <v>15</v>
          </cell>
          <cell r="I54">
            <v>1</v>
          </cell>
          <cell r="L54">
            <v>2</v>
          </cell>
        </row>
        <row r="55">
          <cell r="B55" t="str">
            <v>寬冬粉</v>
          </cell>
          <cell r="D55">
            <v>1000</v>
          </cell>
          <cell r="E55" t="str">
            <v>kg</v>
          </cell>
          <cell r="H55">
            <v>15</v>
          </cell>
          <cell r="I55">
            <v>1</v>
          </cell>
          <cell r="L55">
            <v>2</v>
          </cell>
        </row>
        <row r="56">
          <cell r="B56" t="str">
            <v>CAS冷凍玉米粒</v>
          </cell>
          <cell r="D56">
            <v>1000</v>
          </cell>
          <cell r="E56" t="str">
            <v>kg</v>
          </cell>
          <cell r="H56">
            <v>85</v>
          </cell>
          <cell r="I56">
            <v>1</v>
          </cell>
          <cell r="L56">
            <v>3</v>
          </cell>
        </row>
        <row r="57">
          <cell r="B57" t="str">
            <v>一公分玉米段</v>
          </cell>
          <cell r="D57">
            <v>1000</v>
          </cell>
          <cell r="E57" t="str">
            <v>kg</v>
          </cell>
          <cell r="H57">
            <v>138</v>
          </cell>
          <cell r="I57">
            <v>1</v>
          </cell>
          <cell r="L57">
            <v>3</v>
          </cell>
        </row>
        <row r="58">
          <cell r="B58" t="str">
            <v>玉米粒罐</v>
          </cell>
          <cell r="D58">
            <v>1000</v>
          </cell>
          <cell r="E58" t="str">
            <v>kg</v>
          </cell>
          <cell r="I58">
            <v>1</v>
          </cell>
        </row>
        <row r="59">
          <cell r="B59" t="str">
            <v>玉米醬</v>
          </cell>
          <cell r="D59">
            <v>1000</v>
          </cell>
          <cell r="E59" t="str">
            <v>kg</v>
          </cell>
          <cell r="I59">
            <v>1</v>
          </cell>
          <cell r="L59">
            <v>3</v>
          </cell>
        </row>
        <row r="60">
          <cell r="B60" t="str">
            <v>濕栗子</v>
          </cell>
          <cell r="D60">
            <v>1000</v>
          </cell>
          <cell r="E60" t="str">
            <v>kg</v>
          </cell>
          <cell r="H60">
            <v>30</v>
          </cell>
          <cell r="I60">
            <v>1</v>
          </cell>
          <cell r="L60">
            <v>30</v>
          </cell>
        </row>
        <row r="61">
          <cell r="B61" t="str">
            <v>乾栗子</v>
          </cell>
          <cell r="D61">
            <v>1000</v>
          </cell>
          <cell r="E61" t="str">
            <v>kg</v>
          </cell>
          <cell r="H61">
            <v>20</v>
          </cell>
          <cell r="I61">
            <v>1</v>
          </cell>
          <cell r="L61">
            <v>25</v>
          </cell>
        </row>
        <row r="62">
          <cell r="B62" t="str">
            <v>喜瑞兒五彩球</v>
          </cell>
          <cell r="D62">
            <v>1000</v>
          </cell>
          <cell r="E62" t="str">
            <v>kg</v>
          </cell>
          <cell r="I62">
            <v>1</v>
          </cell>
        </row>
        <row r="63">
          <cell r="B63" t="str">
            <v>洗瑞兒玉米片</v>
          </cell>
          <cell r="D63">
            <v>1000</v>
          </cell>
          <cell r="E63" t="str">
            <v>kg</v>
          </cell>
          <cell r="I63">
            <v>1</v>
          </cell>
        </row>
        <row r="64">
          <cell r="B64" t="str">
            <v>洗瑞兒玉米片</v>
          </cell>
          <cell r="D64">
            <v>1000</v>
          </cell>
          <cell r="E64" t="str">
            <v>kg</v>
          </cell>
          <cell r="I64">
            <v>1</v>
          </cell>
        </row>
        <row r="65">
          <cell r="B65" t="str">
            <v>麥片</v>
          </cell>
          <cell r="D65">
            <v>1000</v>
          </cell>
          <cell r="E65" t="str">
            <v>kg</v>
          </cell>
          <cell r="H65">
            <v>20</v>
          </cell>
          <cell r="I65">
            <v>1</v>
          </cell>
          <cell r="L65">
            <v>13</v>
          </cell>
        </row>
        <row r="66">
          <cell r="B66" t="str">
            <v>蓮藕</v>
          </cell>
          <cell r="D66">
            <v>3000</v>
          </cell>
          <cell r="E66" t="str">
            <v>罐</v>
          </cell>
          <cell r="I66">
            <v>1</v>
          </cell>
          <cell r="L66">
            <v>24</v>
          </cell>
        </row>
        <row r="67">
          <cell r="B67" t="str">
            <v>菱角肉</v>
          </cell>
          <cell r="D67">
            <v>1000</v>
          </cell>
          <cell r="E67" t="str">
            <v>kg</v>
          </cell>
          <cell r="I67">
            <v>1</v>
          </cell>
          <cell r="L67">
            <v>23</v>
          </cell>
        </row>
        <row r="68">
          <cell r="B68" t="str">
            <v>皇帝豆(剝好)</v>
          </cell>
          <cell r="D68">
            <v>1000</v>
          </cell>
          <cell r="E68" t="str">
            <v>kg</v>
          </cell>
          <cell r="I68">
            <v>1</v>
          </cell>
        </row>
        <row r="69">
          <cell r="B69" t="str">
            <v>紫山藥</v>
          </cell>
          <cell r="D69">
            <v>160</v>
          </cell>
          <cell r="E69" t="str">
            <v>盒</v>
          </cell>
          <cell r="I69">
            <v>1</v>
          </cell>
          <cell r="L69">
            <v>6</v>
          </cell>
        </row>
        <row r="70">
          <cell r="B70" t="str">
            <v>白山藥中丁</v>
          </cell>
          <cell r="D70">
            <v>1000</v>
          </cell>
          <cell r="E70" t="str">
            <v>kg</v>
          </cell>
          <cell r="H70">
            <v>80</v>
          </cell>
          <cell r="I70">
            <v>1</v>
          </cell>
          <cell r="L70">
            <v>6</v>
          </cell>
        </row>
        <row r="71">
          <cell r="B71" t="str">
            <v>白山藥片丁</v>
          </cell>
          <cell r="D71">
            <v>1000</v>
          </cell>
          <cell r="E71" t="str">
            <v>kg</v>
          </cell>
          <cell r="H71">
            <v>80</v>
          </cell>
          <cell r="I71">
            <v>1</v>
          </cell>
          <cell r="L71">
            <v>6</v>
          </cell>
        </row>
        <row r="72">
          <cell r="B72" t="str">
            <v>芋頭原件</v>
          </cell>
          <cell r="D72">
            <v>1000</v>
          </cell>
          <cell r="E72" t="str">
            <v>kg</v>
          </cell>
          <cell r="H72">
            <v>63</v>
          </cell>
          <cell r="I72">
            <v>1</v>
          </cell>
          <cell r="L72">
            <v>26</v>
          </cell>
        </row>
        <row r="73">
          <cell r="B73" t="str">
            <v>地瓜中丁</v>
          </cell>
          <cell r="D73">
            <v>1000</v>
          </cell>
          <cell r="E73" t="str">
            <v>kg</v>
          </cell>
          <cell r="H73">
            <v>65</v>
          </cell>
          <cell r="I73">
            <v>1</v>
          </cell>
          <cell r="L73">
            <v>25</v>
          </cell>
        </row>
        <row r="74">
          <cell r="B74" t="str">
            <v>地瓜原件</v>
          </cell>
          <cell r="D74">
            <v>1000</v>
          </cell>
          <cell r="E74" t="str">
            <v>kg</v>
          </cell>
          <cell r="H74">
            <v>65</v>
          </cell>
          <cell r="I74">
            <v>1</v>
          </cell>
          <cell r="L74">
            <v>25</v>
          </cell>
        </row>
        <row r="75">
          <cell r="B75" t="str">
            <v>豆薯粗絲</v>
          </cell>
          <cell r="D75">
            <v>1000</v>
          </cell>
          <cell r="E75" t="str">
            <v>kg</v>
          </cell>
          <cell r="H75">
            <v>210</v>
          </cell>
          <cell r="I75">
            <v>1</v>
          </cell>
          <cell r="L75">
            <v>12</v>
          </cell>
        </row>
        <row r="76">
          <cell r="B76" t="str">
            <v>豆薯中丁</v>
          </cell>
          <cell r="D76">
            <v>1000</v>
          </cell>
          <cell r="E76" t="str">
            <v>kg</v>
          </cell>
          <cell r="H76">
            <v>210</v>
          </cell>
          <cell r="I76">
            <v>1</v>
          </cell>
          <cell r="L76">
            <v>12</v>
          </cell>
        </row>
        <row r="77">
          <cell r="B77" t="str">
            <v>豆薯小丁</v>
          </cell>
          <cell r="D77">
            <v>1000</v>
          </cell>
          <cell r="E77" t="str">
            <v>kg</v>
          </cell>
          <cell r="H77">
            <v>210</v>
          </cell>
          <cell r="I77">
            <v>1</v>
          </cell>
          <cell r="L77">
            <v>12</v>
          </cell>
        </row>
        <row r="78">
          <cell r="B78" t="str">
            <v>豆薯片丁</v>
          </cell>
          <cell r="D78">
            <v>1000</v>
          </cell>
          <cell r="E78" t="str">
            <v>kg</v>
          </cell>
          <cell r="H78">
            <v>210</v>
          </cell>
          <cell r="I78">
            <v>1</v>
          </cell>
          <cell r="L78">
            <v>12</v>
          </cell>
        </row>
        <row r="79">
          <cell r="B79" t="str">
            <v>南瓜原件</v>
          </cell>
          <cell r="D79">
            <v>1000</v>
          </cell>
          <cell r="E79" t="str">
            <v>kg</v>
          </cell>
          <cell r="H79">
            <v>85</v>
          </cell>
          <cell r="I79">
            <v>1</v>
          </cell>
          <cell r="L79">
            <v>14</v>
          </cell>
        </row>
        <row r="80">
          <cell r="B80" t="str">
            <v>洋芋原件</v>
          </cell>
          <cell r="D80">
            <v>1000</v>
          </cell>
          <cell r="E80" t="str">
            <v>kg</v>
          </cell>
          <cell r="H80">
            <v>90</v>
          </cell>
          <cell r="I80">
            <v>1</v>
          </cell>
          <cell r="L80">
            <v>4</v>
          </cell>
        </row>
        <row r="81">
          <cell r="B81" t="str">
            <v>油條</v>
          </cell>
          <cell r="D81">
            <v>1000</v>
          </cell>
          <cell r="E81" t="str">
            <v>kg</v>
          </cell>
          <cell r="I81">
            <v>1</v>
          </cell>
        </row>
        <row r="82">
          <cell r="B82" t="str">
            <v>芋頭粿</v>
          </cell>
          <cell r="D82">
            <v>1000</v>
          </cell>
          <cell r="E82" t="str">
            <v>kg</v>
          </cell>
          <cell r="I82">
            <v>1</v>
          </cell>
        </row>
        <row r="83">
          <cell r="B83" t="str">
            <v>蔥花饅頭</v>
          </cell>
          <cell r="D83">
            <v>1000</v>
          </cell>
          <cell r="E83" t="str">
            <v>kg</v>
          </cell>
          <cell r="I83">
            <v>1</v>
          </cell>
        </row>
        <row r="84">
          <cell r="B84" t="str">
            <v>饅頭</v>
          </cell>
          <cell r="D84">
            <v>1000</v>
          </cell>
          <cell r="E84" t="str">
            <v>kg</v>
          </cell>
          <cell r="I84">
            <v>1</v>
          </cell>
          <cell r="L84">
            <v>9</v>
          </cell>
        </row>
        <row r="85">
          <cell r="B85" t="str">
            <v>古都肉燥包</v>
          </cell>
          <cell r="D85">
            <v>1000</v>
          </cell>
          <cell r="E85" t="str">
            <v>kg</v>
          </cell>
          <cell r="I85">
            <v>1</v>
          </cell>
        </row>
        <row r="86">
          <cell r="B86" t="str">
            <v>鮮筍包</v>
          </cell>
          <cell r="D86">
            <v>1000</v>
          </cell>
          <cell r="E86" t="str">
            <v>kg</v>
          </cell>
          <cell r="I86">
            <v>1</v>
          </cell>
          <cell r="L86">
            <v>14</v>
          </cell>
        </row>
        <row r="87">
          <cell r="B87" t="str">
            <v>豆沙包</v>
          </cell>
          <cell r="D87">
            <v>65</v>
          </cell>
          <cell r="E87" t="str">
            <v>個</v>
          </cell>
          <cell r="H87">
            <v>30</v>
          </cell>
          <cell r="I87">
            <v>1</v>
          </cell>
          <cell r="L87">
            <v>21</v>
          </cell>
        </row>
        <row r="88">
          <cell r="B88" t="str">
            <v>芋泥包</v>
          </cell>
          <cell r="D88">
            <v>65</v>
          </cell>
          <cell r="E88" t="str">
            <v>個</v>
          </cell>
          <cell r="H88">
            <v>30</v>
          </cell>
          <cell r="I88">
            <v>1</v>
          </cell>
          <cell r="L88">
            <v>16</v>
          </cell>
        </row>
        <row r="89">
          <cell r="B89" t="str">
            <v>芝麻包</v>
          </cell>
          <cell r="D89">
            <v>65</v>
          </cell>
          <cell r="E89" t="str">
            <v>個</v>
          </cell>
          <cell r="H89">
            <v>30</v>
          </cell>
          <cell r="I89">
            <v>1</v>
          </cell>
          <cell r="L89">
            <v>4</v>
          </cell>
        </row>
        <row r="90">
          <cell r="B90" t="str">
            <v>奶皇包</v>
          </cell>
          <cell r="D90">
            <v>65</v>
          </cell>
          <cell r="E90" t="str">
            <v>個</v>
          </cell>
          <cell r="H90">
            <v>30</v>
          </cell>
          <cell r="I90">
            <v>1</v>
          </cell>
        </row>
        <row r="91">
          <cell r="B91" t="str">
            <v>玉兔包</v>
          </cell>
          <cell r="D91">
            <v>65</v>
          </cell>
          <cell r="E91" t="str">
            <v>個</v>
          </cell>
          <cell r="I91">
            <v>1</v>
          </cell>
        </row>
        <row r="92">
          <cell r="B92" t="str">
            <v>鮮肉包</v>
          </cell>
          <cell r="D92">
            <v>65</v>
          </cell>
          <cell r="E92" t="str">
            <v>個</v>
          </cell>
          <cell r="H92">
            <v>30</v>
          </cell>
          <cell r="I92">
            <v>1</v>
          </cell>
          <cell r="L92">
            <v>19</v>
          </cell>
        </row>
        <row r="93">
          <cell r="B93" t="str">
            <v>菜包</v>
          </cell>
          <cell r="D93">
            <v>65</v>
          </cell>
          <cell r="E93" t="str">
            <v>個</v>
          </cell>
          <cell r="I93">
            <v>1</v>
          </cell>
        </row>
        <row r="94">
          <cell r="B94" t="str">
            <v>刈包</v>
          </cell>
          <cell r="D94">
            <v>65</v>
          </cell>
          <cell r="E94" t="str">
            <v>個</v>
          </cell>
          <cell r="H94">
            <v>30</v>
          </cell>
          <cell r="I94">
            <v>1</v>
          </cell>
        </row>
        <row r="95">
          <cell r="B95" t="str">
            <v>銀絲卷</v>
          </cell>
          <cell r="D95">
            <v>80</v>
          </cell>
          <cell r="E95" t="str">
            <v>個</v>
          </cell>
          <cell r="H95">
            <v>20</v>
          </cell>
          <cell r="I95">
            <v>1</v>
          </cell>
        </row>
        <row r="96">
          <cell r="B96" t="str">
            <v>白饅頭</v>
          </cell>
          <cell r="D96">
            <v>65</v>
          </cell>
          <cell r="E96" t="str">
            <v>個</v>
          </cell>
          <cell r="I96">
            <v>1</v>
          </cell>
          <cell r="L96">
            <v>9</v>
          </cell>
        </row>
        <row r="97">
          <cell r="B97" t="str">
            <v>奶香大饅頭</v>
          </cell>
          <cell r="D97">
            <v>65</v>
          </cell>
          <cell r="E97" t="str">
            <v>個</v>
          </cell>
          <cell r="I97">
            <v>1</v>
          </cell>
        </row>
        <row r="98">
          <cell r="B98" t="str">
            <v>黑糖饅頭</v>
          </cell>
          <cell r="D98">
            <v>30</v>
          </cell>
          <cell r="E98" t="str">
            <v>個</v>
          </cell>
          <cell r="I98">
            <v>1</v>
          </cell>
        </row>
        <row r="99">
          <cell r="B99" t="str">
            <v>養身饅頭</v>
          </cell>
          <cell r="D99">
            <v>65</v>
          </cell>
          <cell r="E99" t="str">
            <v>個</v>
          </cell>
          <cell r="I99">
            <v>1</v>
          </cell>
        </row>
        <row r="100">
          <cell r="B100" t="str">
            <v>鮮肉燒賣</v>
          </cell>
          <cell r="D100">
            <v>65</v>
          </cell>
          <cell r="E100" t="str">
            <v>個</v>
          </cell>
          <cell r="I100">
            <v>1</v>
          </cell>
        </row>
        <row r="101">
          <cell r="B101" t="str">
            <v>肉圓</v>
          </cell>
          <cell r="D101">
            <v>60</v>
          </cell>
          <cell r="E101" t="str">
            <v>個</v>
          </cell>
          <cell r="I101">
            <v>1</v>
          </cell>
        </row>
        <row r="102">
          <cell r="B102" t="str">
            <v>水餃(高麗)</v>
          </cell>
          <cell r="D102">
            <v>80</v>
          </cell>
          <cell r="E102" t="str">
            <v>個</v>
          </cell>
          <cell r="I102">
            <v>1</v>
          </cell>
        </row>
        <row r="103">
          <cell r="B103" t="str">
            <v>水餃(韭菜)</v>
          </cell>
          <cell r="D103">
            <v>60</v>
          </cell>
          <cell r="E103" t="str">
            <v>個</v>
          </cell>
          <cell r="I103">
            <v>1</v>
          </cell>
        </row>
        <row r="104">
          <cell r="B104" t="str">
            <v>海苔壽司</v>
          </cell>
          <cell r="E104" t="str">
            <v>個</v>
          </cell>
          <cell r="I104">
            <v>1</v>
          </cell>
        </row>
        <row r="105">
          <cell r="B105" t="str">
            <v>豆皮壽司</v>
          </cell>
          <cell r="E105" t="str">
            <v>個</v>
          </cell>
          <cell r="I105">
            <v>1</v>
          </cell>
        </row>
        <row r="106">
          <cell r="B106" t="str">
            <v>雞捲</v>
          </cell>
          <cell r="E106" t="str">
            <v>個</v>
          </cell>
          <cell r="I106">
            <v>1</v>
          </cell>
        </row>
        <row r="107">
          <cell r="B107" t="str">
            <v>花見</v>
          </cell>
          <cell r="D107">
            <v>1000</v>
          </cell>
          <cell r="E107" t="str">
            <v>kg</v>
          </cell>
          <cell r="I107">
            <v>0</v>
          </cell>
          <cell r="L107">
            <v>45</v>
          </cell>
        </row>
        <row r="108">
          <cell r="B108" t="str">
            <v>年糕條</v>
          </cell>
          <cell r="D108">
            <v>1000</v>
          </cell>
          <cell r="E108" t="str">
            <v>kg</v>
          </cell>
          <cell r="H108">
            <v>30</v>
          </cell>
          <cell r="I108">
            <v>1</v>
          </cell>
          <cell r="L108">
            <v>4</v>
          </cell>
        </row>
        <row r="109">
          <cell r="B109" t="str">
            <v>寧波年糕</v>
          </cell>
          <cell r="D109">
            <v>1000</v>
          </cell>
          <cell r="E109" t="str">
            <v>kg</v>
          </cell>
          <cell r="H109">
            <v>30</v>
          </cell>
          <cell r="I109">
            <v>1</v>
          </cell>
          <cell r="L109">
            <v>4</v>
          </cell>
        </row>
        <row r="110">
          <cell r="B110" t="str">
            <v>名稱</v>
          </cell>
          <cell r="D110" t="str">
            <v>係數</v>
          </cell>
          <cell r="E110" t="str">
            <v>單位</v>
          </cell>
          <cell r="F110" t="str">
            <v>原重</v>
          </cell>
          <cell r="G110" t="str">
            <v>實重</v>
          </cell>
          <cell r="H110" t="str">
            <v>每份克數</v>
          </cell>
          <cell r="I110" t="str">
            <v>分類</v>
          </cell>
          <cell r="K110" t="str">
            <v>出貨商</v>
          </cell>
          <cell r="L110" t="str">
            <v>電話</v>
          </cell>
          <cell r="M110" t="str">
            <v>地址</v>
          </cell>
        </row>
        <row r="111">
          <cell r="B111" t="str">
            <v>生鮮魚片</v>
          </cell>
          <cell r="D111">
            <v>90</v>
          </cell>
          <cell r="E111" t="str">
            <v>片</v>
          </cell>
          <cell r="I111">
            <v>2</v>
          </cell>
        </row>
        <row r="112">
          <cell r="B112" t="str">
            <v>旗魚丁</v>
          </cell>
          <cell r="D112">
            <v>1000</v>
          </cell>
          <cell r="E112" t="str">
            <v>kg</v>
          </cell>
          <cell r="H112">
            <v>40</v>
          </cell>
          <cell r="I112">
            <v>2</v>
          </cell>
        </row>
        <row r="113">
          <cell r="B113" t="str">
            <v>旗魚排</v>
          </cell>
          <cell r="D113">
            <v>110</v>
          </cell>
          <cell r="E113" t="str">
            <v>片</v>
          </cell>
          <cell r="H113">
            <v>40</v>
          </cell>
          <cell r="I113">
            <v>2</v>
          </cell>
          <cell r="L113">
            <v>8</v>
          </cell>
        </row>
        <row r="114">
          <cell r="B114" t="str">
            <v>鯰魚丁</v>
          </cell>
          <cell r="D114">
            <v>1000</v>
          </cell>
          <cell r="E114" t="str">
            <v>kg</v>
          </cell>
          <cell r="H114">
            <v>50</v>
          </cell>
          <cell r="I114">
            <v>2</v>
          </cell>
        </row>
        <row r="115">
          <cell r="B115" t="str">
            <v>補助石斑</v>
          </cell>
          <cell r="D115">
            <v>1000</v>
          </cell>
          <cell r="E115" t="str">
            <v>kg</v>
          </cell>
          <cell r="H115">
            <v>45</v>
          </cell>
          <cell r="I115">
            <v>2</v>
          </cell>
        </row>
        <row r="116">
          <cell r="B116" t="str">
            <v>鮪魚排</v>
          </cell>
          <cell r="D116">
            <v>75</v>
          </cell>
          <cell r="E116" t="str">
            <v>片</v>
          </cell>
          <cell r="H116">
            <v>75</v>
          </cell>
          <cell r="I116">
            <v>1</v>
          </cell>
        </row>
        <row r="117">
          <cell r="B117" t="str">
            <v>鮪魚排(大)</v>
          </cell>
          <cell r="D117">
            <v>1000</v>
          </cell>
          <cell r="E117" t="str">
            <v>kg</v>
          </cell>
          <cell r="I117">
            <v>2</v>
          </cell>
        </row>
        <row r="118">
          <cell r="B118" t="str">
            <v>裹粉鮪魚丁</v>
          </cell>
          <cell r="D118">
            <v>1000</v>
          </cell>
          <cell r="E118" t="str">
            <v>kg</v>
          </cell>
          <cell r="I118">
            <v>2</v>
          </cell>
        </row>
        <row r="119">
          <cell r="B119" t="str">
            <v>裹粉土魠魚</v>
          </cell>
          <cell r="D119">
            <v>50</v>
          </cell>
          <cell r="E119" t="str">
            <v>片</v>
          </cell>
          <cell r="H119">
            <v>30</v>
          </cell>
          <cell r="I119">
            <v>2</v>
          </cell>
        </row>
        <row r="120">
          <cell r="B120" t="str">
            <v>花枝堡</v>
          </cell>
          <cell r="E120" t="str">
            <v>包</v>
          </cell>
          <cell r="I120">
            <v>2</v>
          </cell>
        </row>
        <row r="121">
          <cell r="B121" t="str">
            <v>鯛魚丁</v>
          </cell>
          <cell r="D121">
            <v>1000</v>
          </cell>
          <cell r="E121" t="str">
            <v>kg</v>
          </cell>
          <cell r="H121">
            <v>50</v>
          </cell>
          <cell r="I121">
            <v>2</v>
          </cell>
        </row>
        <row r="122">
          <cell r="B122" t="str">
            <v>蒲燒鯛</v>
          </cell>
          <cell r="D122">
            <v>55</v>
          </cell>
          <cell r="E122" t="str">
            <v>片</v>
          </cell>
          <cell r="H122">
            <v>30</v>
          </cell>
          <cell r="I122">
            <v>2</v>
          </cell>
        </row>
        <row r="123">
          <cell r="B123" t="str">
            <v>白帶魚</v>
          </cell>
          <cell r="D123">
            <v>97</v>
          </cell>
          <cell r="E123" t="str">
            <v>條</v>
          </cell>
          <cell r="I123">
            <v>2</v>
          </cell>
        </row>
        <row r="124">
          <cell r="B124" t="str">
            <v>肉鯽魚</v>
          </cell>
          <cell r="D124">
            <v>17</v>
          </cell>
          <cell r="E124" t="str">
            <v>條</v>
          </cell>
          <cell r="I124">
            <v>2</v>
          </cell>
        </row>
        <row r="125">
          <cell r="B125" t="str">
            <v>生鮮柳葉魚</v>
          </cell>
          <cell r="D125">
            <v>16.600000000000001</v>
          </cell>
          <cell r="E125" t="str">
            <v>條</v>
          </cell>
          <cell r="H125">
            <v>50</v>
          </cell>
          <cell r="I125">
            <v>2</v>
          </cell>
          <cell r="L125">
            <v>246</v>
          </cell>
        </row>
        <row r="126">
          <cell r="B126" t="str">
            <v>鱸魚丁</v>
          </cell>
          <cell r="D126">
            <v>1000</v>
          </cell>
          <cell r="E126" t="str">
            <v>kg</v>
          </cell>
          <cell r="H126">
            <v>40</v>
          </cell>
          <cell r="I126">
            <v>2</v>
          </cell>
          <cell r="L126">
            <v>17</v>
          </cell>
        </row>
        <row r="127">
          <cell r="B127" t="str">
            <v>月魚丁</v>
          </cell>
          <cell r="D127">
            <v>1000</v>
          </cell>
          <cell r="E127" t="str">
            <v>kg</v>
          </cell>
          <cell r="H127">
            <v>47</v>
          </cell>
          <cell r="I127">
            <v>2</v>
          </cell>
        </row>
        <row r="128">
          <cell r="B128" t="str">
            <v>水鯊魚丁</v>
          </cell>
          <cell r="D128">
            <v>1000</v>
          </cell>
          <cell r="E128" t="str">
            <v>kg</v>
          </cell>
          <cell r="H128">
            <v>50</v>
          </cell>
          <cell r="I128">
            <v>2</v>
          </cell>
          <cell r="L128">
            <v>5</v>
          </cell>
        </row>
        <row r="129">
          <cell r="B129" t="str">
            <v>水鯊魚片</v>
          </cell>
          <cell r="D129">
            <v>110</v>
          </cell>
          <cell r="E129" t="str">
            <v>片</v>
          </cell>
          <cell r="H129">
            <v>50</v>
          </cell>
          <cell r="I129">
            <v>2</v>
          </cell>
          <cell r="L129">
            <v>5</v>
          </cell>
        </row>
        <row r="130">
          <cell r="B130" t="str">
            <v>暑魚丁</v>
          </cell>
          <cell r="D130">
            <v>1000</v>
          </cell>
          <cell r="E130" t="str">
            <v>kg</v>
          </cell>
          <cell r="H130">
            <v>50</v>
          </cell>
          <cell r="I130">
            <v>2</v>
          </cell>
          <cell r="L130">
            <v>13</v>
          </cell>
        </row>
        <row r="131">
          <cell r="B131" t="str">
            <v>花枝條</v>
          </cell>
          <cell r="D131">
            <v>1000</v>
          </cell>
          <cell r="E131" t="str">
            <v>kg</v>
          </cell>
          <cell r="H131">
            <v>40</v>
          </cell>
          <cell r="I131">
            <v>2</v>
          </cell>
        </row>
        <row r="132">
          <cell r="B132" t="str">
            <v>CAS魷魚條</v>
          </cell>
          <cell r="D132">
            <v>1000</v>
          </cell>
          <cell r="E132" t="str">
            <v>kg</v>
          </cell>
          <cell r="H132">
            <v>60</v>
          </cell>
          <cell r="I132">
            <v>2</v>
          </cell>
        </row>
        <row r="133">
          <cell r="B133" t="str">
            <v>乾魷魚</v>
          </cell>
          <cell r="D133">
            <v>1000</v>
          </cell>
          <cell r="E133" t="str">
            <v>kg</v>
          </cell>
          <cell r="I133">
            <v>0</v>
          </cell>
        </row>
        <row r="134">
          <cell r="B134" t="str">
            <v>蚵仔</v>
          </cell>
          <cell r="D134">
            <v>1000</v>
          </cell>
          <cell r="E134" t="str">
            <v>kg</v>
          </cell>
          <cell r="I134">
            <v>2</v>
          </cell>
        </row>
        <row r="135">
          <cell r="B135" t="str">
            <v>小魚乾</v>
          </cell>
          <cell r="D135">
            <v>1000</v>
          </cell>
          <cell r="E135" t="str">
            <v>kg</v>
          </cell>
          <cell r="H135">
            <v>10</v>
          </cell>
          <cell r="I135">
            <v>2</v>
          </cell>
          <cell r="L135">
            <v>2213</v>
          </cell>
        </row>
        <row r="136">
          <cell r="B136" t="str">
            <v>蝦米</v>
          </cell>
          <cell r="D136">
            <v>1000</v>
          </cell>
          <cell r="E136" t="str">
            <v>kg</v>
          </cell>
          <cell r="H136">
            <v>20</v>
          </cell>
          <cell r="I136">
            <v>2</v>
          </cell>
          <cell r="L136">
            <v>1075</v>
          </cell>
        </row>
        <row r="137">
          <cell r="B137" t="str">
            <v>蝦皮</v>
          </cell>
          <cell r="D137">
            <v>1000</v>
          </cell>
          <cell r="E137" t="str">
            <v>kg</v>
          </cell>
          <cell r="H137">
            <v>20</v>
          </cell>
          <cell r="I137">
            <v>2</v>
          </cell>
          <cell r="L137">
            <v>1381</v>
          </cell>
        </row>
        <row r="138">
          <cell r="B138" t="str">
            <v>草蝦仁</v>
          </cell>
          <cell r="D138">
            <v>1000</v>
          </cell>
          <cell r="E138" t="str">
            <v>kg</v>
          </cell>
          <cell r="I138">
            <v>2</v>
          </cell>
        </row>
        <row r="139">
          <cell r="B139" t="str">
            <v>蟹腳肉</v>
          </cell>
          <cell r="D139">
            <v>1000</v>
          </cell>
          <cell r="E139" t="str">
            <v>kg</v>
          </cell>
          <cell r="I139">
            <v>2</v>
          </cell>
        </row>
        <row r="140">
          <cell r="B140" t="str">
            <v>柴魚片</v>
          </cell>
          <cell r="D140">
            <v>1000</v>
          </cell>
          <cell r="E140" t="str">
            <v>kg</v>
          </cell>
          <cell r="H140">
            <v>10</v>
          </cell>
          <cell r="I140">
            <v>2</v>
          </cell>
          <cell r="L140">
            <v>44</v>
          </cell>
        </row>
        <row r="141">
          <cell r="B141" t="str">
            <v>烏魚丁</v>
          </cell>
          <cell r="D141">
            <v>1000</v>
          </cell>
          <cell r="E141" t="str">
            <v>kg</v>
          </cell>
          <cell r="H141">
            <v>50</v>
          </cell>
          <cell r="I141">
            <v>2</v>
          </cell>
          <cell r="L141">
            <v>7</v>
          </cell>
        </row>
        <row r="142">
          <cell r="B142" t="str">
            <v>烏魚片</v>
          </cell>
          <cell r="D142">
            <v>1000</v>
          </cell>
          <cell r="E142" t="str">
            <v>kg</v>
          </cell>
          <cell r="H142">
            <v>35</v>
          </cell>
          <cell r="I142">
            <v>2</v>
          </cell>
          <cell r="L142">
            <v>8</v>
          </cell>
        </row>
        <row r="143">
          <cell r="B143" t="str">
            <v>生鮮虱目魚柳</v>
          </cell>
          <cell r="D143">
            <v>1000</v>
          </cell>
          <cell r="E143" t="str">
            <v>kg</v>
          </cell>
          <cell r="H143">
            <v>35</v>
          </cell>
          <cell r="I143">
            <v>2</v>
          </cell>
          <cell r="L143">
            <v>5</v>
          </cell>
        </row>
        <row r="144">
          <cell r="B144" t="str">
            <v>吻仔魚</v>
          </cell>
          <cell r="D144">
            <v>1000</v>
          </cell>
          <cell r="E144" t="str">
            <v>kg</v>
          </cell>
          <cell r="H144">
            <v>27</v>
          </cell>
          <cell r="I144">
            <v>2</v>
          </cell>
          <cell r="L144">
            <v>97</v>
          </cell>
        </row>
        <row r="145">
          <cell r="B145" t="str">
            <v>油甘魚丁</v>
          </cell>
          <cell r="D145">
            <v>1000</v>
          </cell>
          <cell r="E145" t="str">
            <v>kg</v>
          </cell>
          <cell r="H145">
            <v>50</v>
          </cell>
          <cell r="I145">
            <v>2</v>
          </cell>
        </row>
        <row r="146">
          <cell r="B146" t="str">
            <v>鮭鯊魚丁</v>
          </cell>
          <cell r="D146">
            <v>1000</v>
          </cell>
          <cell r="E146" t="str">
            <v>kg</v>
          </cell>
          <cell r="H146">
            <v>50</v>
          </cell>
          <cell r="I146">
            <v>2</v>
          </cell>
          <cell r="L146">
            <v>5</v>
          </cell>
        </row>
        <row r="147">
          <cell r="B147" t="str">
            <v>絞肉</v>
          </cell>
          <cell r="D147">
            <v>1000</v>
          </cell>
          <cell r="E147" t="str">
            <v>kg</v>
          </cell>
          <cell r="H147">
            <v>35</v>
          </cell>
          <cell r="I147">
            <v>2</v>
          </cell>
          <cell r="L147">
            <v>9</v>
          </cell>
        </row>
        <row r="148">
          <cell r="B148" t="str">
            <v>全瘦絞肉</v>
          </cell>
          <cell r="D148">
            <v>1000</v>
          </cell>
          <cell r="E148" t="str">
            <v>kg</v>
          </cell>
          <cell r="I148">
            <v>2</v>
          </cell>
          <cell r="L148">
            <v>5</v>
          </cell>
        </row>
        <row r="149">
          <cell r="B149" t="str">
            <v>肉絲</v>
          </cell>
          <cell r="D149">
            <v>1000</v>
          </cell>
          <cell r="E149" t="str">
            <v>kg</v>
          </cell>
          <cell r="H149">
            <v>35</v>
          </cell>
          <cell r="I149">
            <v>2</v>
          </cell>
          <cell r="L149">
            <v>3</v>
          </cell>
        </row>
        <row r="150">
          <cell r="B150" t="str">
            <v>肉片</v>
          </cell>
          <cell r="D150">
            <v>1000</v>
          </cell>
          <cell r="E150" t="str">
            <v>kg</v>
          </cell>
          <cell r="H150">
            <v>35</v>
          </cell>
          <cell r="I150">
            <v>2</v>
          </cell>
          <cell r="L150">
            <v>3</v>
          </cell>
        </row>
        <row r="151">
          <cell r="B151" t="str">
            <v>肉丁(後)</v>
          </cell>
          <cell r="D151">
            <v>1000</v>
          </cell>
          <cell r="E151" t="str">
            <v>kg</v>
          </cell>
          <cell r="H151">
            <v>35</v>
          </cell>
          <cell r="I151">
            <v>2</v>
          </cell>
          <cell r="L151">
            <v>4</v>
          </cell>
        </row>
        <row r="152">
          <cell r="B152" t="str">
            <v>豬柳(後)</v>
          </cell>
          <cell r="D152">
            <v>1000</v>
          </cell>
          <cell r="E152" t="str">
            <v>kg</v>
          </cell>
          <cell r="H152">
            <v>35</v>
          </cell>
          <cell r="I152">
            <v>2</v>
          </cell>
          <cell r="L152">
            <v>4</v>
          </cell>
        </row>
        <row r="153">
          <cell r="B153" t="str">
            <v>里肌肉片</v>
          </cell>
          <cell r="D153">
            <v>75</v>
          </cell>
          <cell r="E153" t="str">
            <v>片</v>
          </cell>
          <cell r="H153">
            <v>35</v>
          </cell>
          <cell r="I153">
            <v>2</v>
          </cell>
          <cell r="L153">
            <v>4</v>
          </cell>
        </row>
        <row r="154">
          <cell r="B154" t="str">
            <v>帶骨豬排</v>
          </cell>
          <cell r="D154">
            <v>85</v>
          </cell>
          <cell r="E154" t="str">
            <v>片</v>
          </cell>
          <cell r="H154">
            <v>50</v>
          </cell>
          <cell r="I154">
            <v>2</v>
          </cell>
          <cell r="L154">
            <v>4</v>
          </cell>
        </row>
        <row r="155">
          <cell r="B155" t="str">
            <v>排骨</v>
          </cell>
          <cell r="D155">
            <v>1000</v>
          </cell>
          <cell r="E155" t="str">
            <v>kg</v>
          </cell>
          <cell r="H155">
            <v>35</v>
          </cell>
          <cell r="I155">
            <v>2</v>
          </cell>
        </row>
        <row r="156">
          <cell r="B156" t="str">
            <v>大骨</v>
          </cell>
          <cell r="D156">
            <v>1000</v>
          </cell>
          <cell r="E156" t="str">
            <v>kg</v>
          </cell>
          <cell r="H156">
            <v>35</v>
          </cell>
          <cell r="I156">
            <v>2</v>
          </cell>
        </row>
        <row r="157">
          <cell r="B157" t="str">
            <v>龍骨</v>
          </cell>
          <cell r="D157">
            <v>1000</v>
          </cell>
          <cell r="E157" t="str">
            <v>kg</v>
          </cell>
          <cell r="H157">
            <v>35</v>
          </cell>
          <cell r="I157">
            <v>2</v>
          </cell>
        </row>
        <row r="158">
          <cell r="B158" t="str">
            <v>火腿小丁</v>
          </cell>
          <cell r="D158">
            <v>1000</v>
          </cell>
          <cell r="E158" t="str">
            <v>kg</v>
          </cell>
          <cell r="H158">
            <v>45</v>
          </cell>
          <cell r="I158">
            <v>2</v>
          </cell>
          <cell r="L158">
            <v>36</v>
          </cell>
        </row>
        <row r="159">
          <cell r="B159" t="str">
            <v>火腿片</v>
          </cell>
          <cell r="D159">
            <v>1000</v>
          </cell>
          <cell r="E159" t="str">
            <v>kg</v>
          </cell>
          <cell r="H159">
            <v>45</v>
          </cell>
          <cell r="I159">
            <v>2</v>
          </cell>
          <cell r="L159">
            <v>36</v>
          </cell>
        </row>
        <row r="160">
          <cell r="B160" t="str">
            <v>子排</v>
          </cell>
          <cell r="D160">
            <v>1000</v>
          </cell>
          <cell r="E160" t="str">
            <v>kg</v>
          </cell>
          <cell r="I160">
            <v>2</v>
          </cell>
        </row>
        <row r="161">
          <cell r="B161" t="str">
            <v>滷好大腸</v>
          </cell>
          <cell r="D161">
            <v>1000</v>
          </cell>
          <cell r="E161" t="str">
            <v>kg</v>
          </cell>
          <cell r="I161">
            <v>2</v>
          </cell>
        </row>
        <row r="162">
          <cell r="B162" t="str">
            <v>豬血</v>
          </cell>
          <cell r="D162">
            <v>1000</v>
          </cell>
          <cell r="E162" t="str">
            <v>kg</v>
          </cell>
          <cell r="H162">
            <v>100</v>
          </cell>
          <cell r="I162">
            <v>2</v>
          </cell>
          <cell r="L162">
            <v>7</v>
          </cell>
        </row>
        <row r="163">
          <cell r="B163" t="str">
            <v>肉鬆</v>
          </cell>
          <cell r="D163">
            <v>1000</v>
          </cell>
          <cell r="E163" t="str">
            <v>kg</v>
          </cell>
          <cell r="I163">
            <v>0</v>
          </cell>
        </row>
        <row r="164">
          <cell r="B164" t="str">
            <v>肉鬆(味全)</v>
          </cell>
          <cell r="D164">
            <v>1000</v>
          </cell>
          <cell r="E164" t="str">
            <v>kg</v>
          </cell>
          <cell r="I164">
            <v>2</v>
          </cell>
        </row>
        <row r="165">
          <cell r="B165" t="str">
            <v>雞胸丁</v>
          </cell>
          <cell r="D165">
            <v>1000</v>
          </cell>
          <cell r="E165" t="str">
            <v>kg</v>
          </cell>
          <cell r="H165">
            <v>37</v>
          </cell>
          <cell r="I165">
            <v>2</v>
          </cell>
          <cell r="L165">
            <v>1</v>
          </cell>
        </row>
        <row r="166">
          <cell r="B166" t="str">
            <v>棒腿丁</v>
          </cell>
          <cell r="D166">
            <v>1000</v>
          </cell>
          <cell r="E166" t="str">
            <v>kg</v>
          </cell>
          <cell r="H166">
            <v>68</v>
          </cell>
          <cell r="I166">
            <v>2</v>
          </cell>
          <cell r="L166">
            <v>12</v>
          </cell>
        </row>
        <row r="167">
          <cell r="B167" t="str">
            <v>清雞肉丁</v>
          </cell>
          <cell r="D167">
            <v>1000</v>
          </cell>
          <cell r="E167" t="str">
            <v>kg</v>
          </cell>
          <cell r="H167">
            <v>30</v>
          </cell>
          <cell r="I167">
            <v>2</v>
          </cell>
          <cell r="L167">
            <v>4</v>
          </cell>
        </row>
        <row r="168">
          <cell r="B168" t="str">
            <v>三節翅</v>
          </cell>
          <cell r="D168">
            <v>105</v>
          </cell>
          <cell r="E168" t="str">
            <v>支</v>
          </cell>
          <cell r="H168">
            <v>85.7</v>
          </cell>
          <cell r="I168">
            <v>2</v>
          </cell>
          <cell r="L168">
            <v>8</v>
          </cell>
        </row>
        <row r="169">
          <cell r="B169" t="str">
            <v>翅小腿</v>
          </cell>
          <cell r="D169">
            <v>46.15</v>
          </cell>
          <cell r="E169" t="str">
            <v>支</v>
          </cell>
          <cell r="H169">
            <v>46.15</v>
          </cell>
          <cell r="I169">
            <v>2</v>
          </cell>
          <cell r="L169">
            <v>7</v>
          </cell>
        </row>
        <row r="170">
          <cell r="B170" t="str">
            <v>雞排</v>
          </cell>
          <cell r="D170">
            <v>150</v>
          </cell>
          <cell r="E170" t="str">
            <v>片</v>
          </cell>
          <cell r="H170">
            <v>70</v>
          </cell>
          <cell r="I170">
            <v>2</v>
          </cell>
          <cell r="L170">
            <v>8</v>
          </cell>
        </row>
        <row r="171">
          <cell r="B171" t="str">
            <v>雞腿</v>
          </cell>
          <cell r="D171">
            <v>150</v>
          </cell>
          <cell r="E171" t="str">
            <v>支</v>
          </cell>
          <cell r="H171">
            <v>68</v>
          </cell>
          <cell r="I171">
            <v>2</v>
          </cell>
          <cell r="L171">
            <v>5</v>
          </cell>
        </row>
        <row r="172">
          <cell r="B172" t="str">
            <v>香酥小肉排</v>
          </cell>
          <cell r="D172">
            <v>60</v>
          </cell>
          <cell r="E172" t="str">
            <v>片</v>
          </cell>
          <cell r="I172">
            <v>2</v>
          </cell>
        </row>
        <row r="173">
          <cell r="B173" t="str">
            <v>無骨香雞排</v>
          </cell>
          <cell r="D173">
            <v>60</v>
          </cell>
          <cell r="E173" t="str">
            <v>塊</v>
          </cell>
          <cell r="I173">
            <v>0</v>
          </cell>
        </row>
        <row r="174">
          <cell r="B174" t="str">
            <v>麥克雞塊</v>
          </cell>
          <cell r="D174">
            <v>20</v>
          </cell>
          <cell r="E174" t="str">
            <v>塊</v>
          </cell>
          <cell r="I174">
            <v>2</v>
          </cell>
        </row>
        <row r="175">
          <cell r="B175" t="str">
            <v>香雞堡</v>
          </cell>
          <cell r="D175">
            <v>60</v>
          </cell>
          <cell r="E175" t="str">
            <v>塊</v>
          </cell>
          <cell r="I175">
            <v>2</v>
          </cell>
        </row>
        <row r="176">
          <cell r="B176" t="str">
            <v>雞肉茸</v>
          </cell>
          <cell r="D176">
            <v>1000</v>
          </cell>
          <cell r="E176" t="str">
            <v>kg</v>
          </cell>
          <cell r="H176">
            <v>30</v>
          </cell>
          <cell r="I176">
            <v>2</v>
          </cell>
          <cell r="L176">
            <v>4</v>
          </cell>
        </row>
        <row r="177">
          <cell r="B177" t="str">
            <v>鴨肉丁</v>
          </cell>
          <cell r="D177">
            <v>1000</v>
          </cell>
          <cell r="E177" t="str">
            <v>kg</v>
          </cell>
          <cell r="H177">
            <v>44</v>
          </cell>
          <cell r="I177">
            <v>2</v>
          </cell>
          <cell r="L177">
            <v>4</v>
          </cell>
        </row>
        <row r="178">
          <cell r="B178" t="str">
            <v>魚丸</v>
          </cell>
          <cell r="D178">
            <v>1000</v>
          </cell>
          <cell r="E178" t="str">
            <v>kg</v>
          </cell>
          <cell r="H178">
            <v>60</v>
          </cell>
          <cell r="I178">
            <v>2</v>
          </cell>
        </row>
        <row r="179">
          <cell r="B179" t="str">
            <v>CAS虱目魚丸</v>
          </cell>
          <cell r="D179">
            <v>1000</v>
          </cell>
          <cell r="E179" t="str">
            <v>kg</v>
          </cell>
          <cell r="H179">
            <v>50</v>
          </cell>
          <cell r="I179">
            <v>2</v>
          </cell>
          <cell r="L179">
            <v>132</v>
          </cell>
        </row>
        <row r="180">
          <cell r="B180" t="str">
            <v>鱈魚丸</v>
          </cell>
          <cell r="D180">
            <v>1000</v>
          </cell>
          <cell r="E180" t="str">
            <v>kg</v>
          </cell>
          <cell r="H180">
            <v>55</v>
          </cell>
          <cell r="I180">
            <v>2</v>
          </cell>
        </row>
        <row r="181">
          <cell r="B181" t="str">
            <v>花枝丸(小)</v>
          </cell>
          <cell r="D181">
            <v>1000</v>
          </cell>
          <cell r="E181" t="str">
            <v>kg</v>
          </cell>
          <cell r="H181">
            <v>50</v>
          </cell>
          <cell r="I181">
            <v>2</v>
          </cell>
          <cell r="L181">
            <v>11</v>
          </cell>
        </row>
        <row r="182">
          <cell r="B182" t="str">
            <v>花枝丸(大)</v>
          </cell>
          <cell r="D182">
            <v>25</v>
          </cell>
          <cell r="E182" t="str">
            <v>個</v>
          </cell>
          <cell r="H182">
            <v>50</v>
          </cell>
          <cell r="I182">
            <v>2</v>
          </cell>
          <cell r="L182">
            <v>11</v>
          </cell>
        </row>
        <row r="183">
          <cell r="B183" t="str">
            <v>CAS貢丸</v>
          </cell>
          <cell r="D183">
            <v>1000</v>
          </cell>
          <cell r="E183" t="str">
            <v>kg</v>
          </cell>
          <cell r="H183">
            <v>60</v>
          </cell>
          <cell r="I183">
            <v>2</v>
          </cell>
        </row>
        <row r="184">
          <cell r="B184" t="str">
            <v>獅子頭</v>
          </cell>
          <cell r="D184">
            <v>30</v>
          </cell>
          <cell r="E184" t="str">
            <v>個</v>
          </cell>
          <cell r="H184">
            <v>60</v>
          </cell>
          <cell r="I184">
            <v>2</v>
          </cell>
          <cell r="L184">
            <v>0</v>
          </cell>
        </row>
        <row r="185">
          <cell r="B185" t="str">
            <v>小貢丸</v>
          </cell>
          <cell r="D185">
            <v>1000</v>
          </cell>
          <cell r="E185" t="str">
            <v>kg</v>
          </cell>
          <cell r="H185">
            <v>60</v>
          </cell>
          <cell r="I185">
            <v>2</v>
          </cell>
        </row>
        <row r="186">
          <cell r="B186" t="str">
            <v>CAS肉羹</v>
          </cell>
          <cell r="D186">
            <v>1000</v>
          </cell>
          <cell r="E186" t="str">
            <v>kg</v>
          </cell>
          <cell r="H186">
            <v>70</v>
          </cell>
          <cell r="I186">
            <v>2</v>
          </cell>
          <cell r="L186">
            <v>211</v>
          </cell>
        </row>
        <row r="187">
          <cell r="B187" t="str">
            <v>花枝羹</v>
          </cell>
          <cell r="D187">
            <v>1000</v>
          </cell>
          <cell r="E187" t="str">
            <v>kg</v>
          </cell>
          <cell r="I187">
            <v>2</v>
          </cell>
        </row>
        <row r="188">
          <cell r="B188" t="str">
            <v>蝦仁羹</v>
          </cell>
          <cell r="D188">
            <v>1000</v>
          </cell>
          <cell r="E188" t="str">
            <v>kg</v>
          </cell>
          <cell r="I188">
            <v>2</v>
          </cell>
        </row>
        <row r="189">
          <cell r="B189" t="str">
            <v>甜不辣</v>
          </cell>
          <cell r="D189">
            <v>1000</v>
          </cell>
          <cell r="E189" t="str">
            <v>kg</v>
          </cell>
          <cell r="H189">
            <v>70</v>
          </cell>
          <cell r="I189">
            <v>2</v>
          </cell>
          <cell r="L189">
            <v>207</v>
          </cell>
        </row>
        <row r="190">
          <cell r="B190" t="str">
            <v>CAS黑輪</v>
          </cell>
          <cell r="D190">
            <v>1000</v>
          </cell>
          <cell r="E190" t="str">
            <v>kg</v>
          </cell>
          <cell r="H190">
            <v>60</v>
          </cell>
          <cell r="I190">
            <v>2</v>
          </cell>
          <cell r="L190">
            <v>17</v>
          </cell>
        </row>
        <row r="191">
          <cell r="B191" t="str">
            <v>魚板燒</v>
          </cell>
          <cell r="D191">
            <v>1000</v>
          </cell>
          <cell r="E191" t="str">
            <v>kg</v>
          </cell>
          <cell r="H191">
            <v>60</v>
          </cell>
          <cell r="I191">
            <v>2</v>
          </cell>
          <cell r="L191">
            <v>17</v>
          </cell>
        </row>
        <row r="192">
          <cell r="B192" t="str">
            <v>天婦羅(切)</v>
          </cell>
          <cell r="D192">
            <v>1000</v>
          </cell>
          <cell r="E192" t="str">
            <v>kg</v>
          </cell>
          <cell r="H192">
            <v>70</v>
          </cell>
          <cell r="I192">
            <v>2</v>
          </cell>
        </row>
        <row r="193">
          <cell r="B193" t="str">
            <v>月見</v>
          </cell>
          <cell r="D193">
            <v>1000</v>
          </cell>
          <cell r="E193" t="str">
            <v>kg</v>
          </cell>
          <cell r="H193">
            <v>100</v>
          </cell>
          <cell r="I193">
            <v>2</v>
          </cell>
          <cell r="L193">
            <v>45</v>
          </cell>
        </row>
        <row r="194">
          <cell r="B194" t="str">
            <v>蟹肉棒</v>
          </cell>
          <cell r="D194">
            <v>1000</v>
          </cell>
          <cell r="E194" t="str">
            <v>kg</v>
          </cell>
          <cell r="H194">
            <v>75</v>
          </cell>
          <cell r="I194">
            <v>2</v>
          </cell>
        </row>
        <row r="195">
          <cell r="B195" t="str">
            <v>松花球</v>
          </cell>
          <cell r="D195">
            <v>1000</v>
          </cell>
          <cell r="E195" t="str">
            <v>kg</v>
          </cell>
          <cell r="I195">
            <v>2</v>
          </cell>
        </row>
        <row r="196">
          <cell r="B196" t="str">
            <v>名稱</v>
          </cell>
          <cell r="D196" t="str">
            <v>係數</v>
          </cell>
          <cell r="E196" t="str">
            <v>單位</v>
          </cell>
          <cell r="F196" t="str">
            <v>原重</v>
          </cell>
          <cell r="G196" t="str">
            <v>實重</v>
          </cell>
          <cell r="H196" t="str">
            <v>每份克數</v>
          </cell>
          <cell r="I196" t="str">
            <v>分類</v>
          </cell>
          <cell r="K196" t="str">
            <v>出貨商</v>
          </cell>
          <cell r="L196" t="str">
            <v>電話</v>
          </cell>
          <cell r="M196" t="str">
            <v>地址</v>
          </cell>
        </row>
        <row r="197">
          <cell r="B197" t="str">
            <v>CAS液蛋</v>
          </cell>
          <cell r="D197">
            <v>1000</v>
          </cell>
          <cell r="E197" t="str">
            <v>kg</v>
          </cell>
          <cell r="H197">
            <v>55</v>
          </cell>
          <cell r="I197">
            <v>2</v>
          </cell>
          <cell r="L197">
            <v>48</v>
          </cell>
        </row>
        <row r="198">
          <cell r="B198" t="str">
            <v>CAS殼蛋</v>
          </cell>
          <cell r="D198">
            <v>1000</v>
          </cell>
          <cell r="E198" t="str">
            <v>kg</v>
          </cell>
          <cell r="H198">
            <v>63</v>
          </cell>
          <cell r="I198">
            <v>2</v>
          </cell>
          <cell r="L198">
            <v>48</v>
          </cell>
        </row>
        <row r="199">
          <cell r="B199" t="str">
            <v>鹹蛋(整粒)</v>
          </cell>
          <cell r="D199">
            <v>1000</v>
          </cell>
          <cell r="E199" t="str">
            <v>kg</v>
          </cell>
          <cell r="I199">
            <v>2</v>
          </cell>
        </row>
        <row r="200">
          <cell r="B200" t="str">
            <v>鹹蛋黃</v>
          </cell>
          <cell r="D200">
            <v>1000</v>
          </cell>
          <cell r="E200" t="str">
            <v>kg</v>
          </cell>
          <cell r="H200">
            <v>30</v>
          </cell>
          <cell r="I200">
            <v>2</v>
          </cell>
        </row>
        <row r="201">
          <cell r="B201" t="str">
            <v>皮蛋</v>
          </cell>
          <cell r="I201">
            <v>2</v>
          </cell>
        </row>
        <row r="202">
          <cell r="B202" t="str">
            <v>鴿蛋</v>
          </cell>
          <cell r="D202">
            <v>1000</v>
          </cell>
          <cell r="E202" t="str">
            <v>kg</v>
          </cell>
          <cell r="H202">
            <v>60</v>
          </cell>
          <cell r="I202">
            <v>2</v>
          </cell>
          <cell r="L202">
            <v>25</v>
          </cell>
        </row>
        <row r="203">
          <cell r="B203" t="str">
            <v>CAS白煮蛋</v>
          </cell>
          <cell r="D203">
            <v>60</v>
          </cell>
          <cell r="E203" t="str">
            <v>粒</v>
          </cell>
          <cell r="H203">
            <v>60</v>
          </cell>
          <cell r="I203">
            <v>2</v>
          </cell>
          <cell r="L203">
            <v>53</v>
          </cell>
        </row>
        <row r="204">
          <cell r="B204" t="str">
            <v>鹹鴨蛋</v>
          </cell>
          <cell r="D204">
            <v>1000</v>
          </cell>
          <cell r="E204" t="str">
            <v>kg</v>
          </cell>
          <cell r="H204">
            <v>50</v>
          </cell>
          <cell r="I204">
            <v>2</v>
          </cell>
          <cell r="L204">
            <v>62</v>
          </cell>
        </row>
        <row r="205">
          <cell r="B205" t="str">
            <v>現剝毛豆仁</v>
          </cell>
          <cell r="D205">
            <v>1000</v>
          </cell>
          <cell r="E205" t="str">
            <v>kg</v>
          </cell>
          <cell r="H205">
            <v>50</v>
          </cell>
          <cell r="I205">
            <v>2</v>
          </cell>
          <cell r="L205">
            <v>84</v>
          </cell>
        </row>
        <row r="206">
          <cell r="B206" t="str">
            <v>TAP冷凍毛豆仁</v>
          </cell>
          <cell r="D206">
            <v>1000</v>
          </cell>
          <cell r="E206" t="str">
            <v>kg</v>
          </cell>
          <cell r="H206">
            <v>50</v>
          </cell>
          <cell r="I206">
            <v>2</v>
          </cell>
          <cell r="L206">
            <v>84</v>
          </cell>
        </row>
        <row r="207">
          <cell r="B207" t="str">
            <v>非基改蘭花干</v>
          </cell>
          <cell r="D207">
            <v>1000</v>
          </cell>
          <cell r="E207" t="str">
            <v>kg</v>
          </cell>
          <cell r="H207">
            <v>35</v>
          </cell>
          <cell r="I207">
            <v>2</v>
          </cell>
          <cell r="L207">
            <v>292</v>
          </cell>
        </row>
        <row r="208">
          <cell r="B208" t="str">
            <v>非基改豆腐條</v>
          </cell>
          <cell r="D208">
            <v>1000</v>
          </cell>
          <cell r="E208" t="str">
            <v>kg</v>
          </cell>
          <cell r="H208">
            <v>80</v>
          </cell>
          <cell r="I208">
            <v>2</v>
          </cell>
          <cell r="L208">
            <v>140</v>
          </cell>
        </row>
        <row r="209">
          <cell r="B209" t="str">
            <v>非基改豆腐大丁</v>
          </cell>
          <cell r="D209">
            <v>1000</v>
          </cell>
          <cell r="E209" t="str">
            <v>kg</v>
          </cell>
          <cell r="H209">
            <v>80</v>
          </cell>
          <cell r="I209">
            <v>2</v>
          </cell>
          <cell r="L209">
            <v>140</v>
          </cell>
        </row>
        <row r="210">
          <cell r="B210" t="str">
            <v>非基改豆腐中丁</v>
          </cell>
          <cell r="D210">
            <v>1000</v>
          </cell>
          <cell r="E210" t="str">
            <v>kg</v>
          </cell>
          <cell r="H210">
            <v>80</v>
          </cell>
          <cell r="I210">
            <v>2</v>
          </cell>
          <cell r="L210">
            <v>140</v>
          </cell>
        </row>
        <row r="211">
          <cell r="B211" t="str">
            <v>非基改豆腐小丁</v>
          </cell>
          <cell r="D211">
            <v>1000</v>
          </cell>
          <cell r="E211" t="str">
            <v>kg</v>
          </cell>
          <cell r="H211">
            <v>80</v>
          </cell>
          <cell r="I211">
            <v>2</v>
          </cell>
          <cell r="L211">
            <v>140</v>
          </cell>
        </row>
        <row r="212">
          <cell r="B212" t="str">
            <v>老豆腐</v>
          </cell>
          <cell r="D212">
            <v>1000</v>
          </cell>
          <cell r="E212" t="str">
            <v>kg</v>
          </cell>
          <cell r="I212">
            <v>2</v>
          </cell>
        </row>
        <row r="213">
          <cell r="B213" t="str">
            <v>麵腸(切)</v>
          </cell>
          <cell r="D213">
            <v>1000</v>
          </cell>
          <cell r="E213" t="str">
            <v>kg</v>
          </cell>
          <cell r="H213">
            <v>35</v>
          </cell>
          <cell r="I213">
            <v>2</v>
          </cell>
          <cell r="L213">
            <v>2</v>
          </cell>
        </row>
        <row r="214">
          <cell r="B214" t="str">
            <v>素肚(切)</v>
          </cell>
          <cell r="D214">
            <v>1000</v>
          </cell>
          <cell r="E214" t="str">
            <v>kg</v>
          </cell>
          <cell r="H214">
            <v>35</v>
          </cell>
          <cell r="I214">
            <v>2</v>
          </cell>
          <cell r="L214">
            <v>2</v>
          </cell>
        </row>
        <row r="215">
          <cell r="B215" t="str">
            <v>麵輪末</v>
          </cell>
          <cell r="D215">
            <v>1000</v>
          </cell>
          <cell r="E215" t="str">
            <v>kg</v>
          </cell>
          <cell r="H215">
            <v>35</v>
          </cell>
          <cell r="I215">
            <v>2</v>
          </cell>
        </row>
        <row r="216">
          <cell r="B216" t="str">
            <v>麵輪</v>
          </cell>
          <cell r="D216">
            <v>1000</v>
          </cell>
          <cell r="E216" t="str">
            <v>kg</v>
          </cell>
          <cell r="H216">
            <v>35</v>
          </cell>
          <cell r="I216">
            <v>2</v>
          </cell>
        </row>
        <row r="217">
          <cell r="B217" t="str">
            <v>非基改豆腸(切)</v>
          </cell>
          <cell r="D217">
            <v>1000</v>
          </cell>
          <cell r="E217" t="str">
            <v>kg</v>
          </cell>
          <cell r="H217">
            <v>30</v>
          </cell>
          <cell r="I217">
            <v>2</v>
          </cell>
          <cell r="L217">
            <v>62</v>
          </cell>
        </row>
        <row r="218">
          <cell r="B218" t="str">
            <v>非基改1/4豆干</v>
          </cell>
          <cell r="D218">
            <v>1000</v>
          </cell>
          <cell r="E218" t="str">
            <v>kg</v>
          </cell>
          <cell r="H218">
            <v>35</v>
          </cell>
          <cell r="I218">
            <v>2</v>
          </cell>
          <cell r="L218">
            <v>685</v>
          </cell>
        </row>
        <row r="219">
          <cell r="B219" t="str">
            <v>非基改豆干丁</v>
          </cell>
          <cell r="D219">
            <v>1000</v>
          </cell>
          <cell r="E219" t="str">
            <v>kg</v>
          </cell>
          <cell r="H219">
            <v>35</v>
          </cell>
          <cell r="I219">
            <v>2</v>
          </cell>
          <cell r="L219">
            <v>685</v>
          </cell>
        </row>
        <row r="220">
          <cell r="B220" t="str">
            <v>非基改碎干丁</v>
          </cell>
          <cell r="D220">
            <v>1000</v>
          </cell>
          <cell r="E220" t="str">
            <v>kg</v>
          </cell>
          <cell r="H220">
            <v>35</v>
          </cell>
          <cell r="I220">
            <v>2</v>
          </cell>
          <cell r="L220">
            <v>685</v>
          </cell>
        </row>
        <row r="221">
          <cell r="B221" t="str">
            <v>非基改豆干片</v>
          </cell>
          <cell r="D221">
            <v>1000</v>
          </cell>
          <cell r="E221" t="str">
            <v>kg</v>
          </cell>
          <cell r="H221">
            <v>35</v>
          </cell>
          <cell r="I221">
            <v>2</v>
          </cell>
          <cell r="L221">
            <v>685</v>
          </cell>
        </row>
        <row r="222">
          <cell r="B222" t="str">
            <v>非基改豆捲</v>
          </cell>
          <cell r="D222">
            <v>1000</v>
          </cell>
          <cell r="E222" t="str">
            <v>kg</v>
          </cell>
          <cell r="H222">
            <v>30</v>
          </cell>
          <cell r="I222">
            <v>2</v>
          </cell>
        </row>
        <row r="223">
          <cell r="B223" t="str">
            <v>非基改素雞片</v>
          </cell>
          <cell r="D223">
            <v>1000</v>
          </cell>
          <cell r="E223" t="str">
            <v>kg</v>
          </cell>
          <cell r="H223">
            <v>40</v>
          </cell>
          <cell r="I223">
            <v>2</v>
          </cell>
          <cell r="L223">
            <v>8</v>
          </cell>
        </row>
        <row r="224">
          <cell r="B224" t="str">
            <v>非基改小四角油丁</v>
          </cell>
          <cell r="D224">
            <v>1000</v>
          </cell>
          <cell r="E224" t="str">
            <v>kg</v>
          </cell>
          <cell r="H224">
            <v>55</v>
          </cell>
          <cell r="I224">
            <v>2</v>
          </cell>
          <cell r="L224">
            <v>216</v>
          </cell>
        </row>
        <row r="225">
          <cell r="B225" t="str">
            <v>非基改小三角油腐</v>
          </cell>
          <cell r="D225">
            <v>1000</v>
          </cell>
          <cell r="E225" t="str">
            <v>kg</v>
          </cell>
          <cell r="H225">
            <v>55</v>
          </cell>
          <cell r="I225">
            <v>2</v>
          </cell>
          <cell r="L225">
            <v>216</v>
          </cell>
        </row>
        <row r="226">
          <cell r="B226" t="str">
            <v>非基改油片絲</v>
          </cell>
          <cell r="D226">
            <v>1000</v>
          </cell>
          <cell r="E226" t="str">
            <v>kg</v>
          </cell>
          <cell r="H226">
            <v>55</v>
          </cell>
          <cell r="I226">
            <v>2</v>
          </cell>
        </row>
        <row r="227">
          <cell r="B227" t="str">
            <v>大油腐</v>
          </cell>
          <cell r="D227">
            <v>1000</v>
          </cell>
          <cell r="E227" t="str">
            <v>kg</v>
          </cell>
          <cell r="I227">
            <v>2</v>
          </cell>
        </row>
        <row r="228">
          <cell r="B228" t="str">
            <v>油腐邊</v>
          </cell>
          <cell r="D228">
            <v>1000</v>
          </cell>
          <cell r="E228" t="str">
            <v>kg</v>
          </cell>
          <cell r="I228">
            <v>2</v>
          </cell>
        </row>
        <row r="229">
          <cell r="B229" t="str">
            <v>油片</v>
          </cell>
          <cell r="D229">
            <v>1000</v>
          </cell>
          <cell r="E229" t="str">
            <v>kg</v>
          </cell>
          <cell r="I229">
            <v>2</v>
          </cell>
        </row>
        <row r="230">
          <cell r="B230" t="str">
            <v>非基改白干絲</v>
          </cell>
          <cell r="D230">
            <v>1000</v>
          </cell>
          <cell r="E230" t="str">
            <v>kg</v>
          </cell>
          <cell r="H230">
            <v>40</v>
          </cell>
          <cell r="I230">
            <v>2</v>
          </cell>
          <cell r="L230">
            <v>287</v>
          </cell>
        </row>
        <row r="231">
          <cell r="B231" t="str">
            <v>黃干絲</v>
          </cell>
          <cell r="D231">
            <v>1000</v>
          </cell>
          <cell r="E231" t="str">
            <v>kg</v>
          </cell>
          <cell r="I231">
            <v>2</v>
          </cell>
        </row>
        <row r="232">
          <cell r="B232" t="str">
            <v>蘭花干</v>
          </cell>
          <cell r="D232">
            <v>1000</v>
          </cell>
          <cell r="E232" t="str">
            <v>kg</v>
          </cell>
          <cell r="I232">
            <v>2</v>
          </cell>
        </row>
        <row r="233">
          <cell r="B233" t="str">
            <v>百頁結</v>
          </cell>
          <cell r="D233">
            <v>1000</v>
          </cell>
          <cell r="E233" t="str">
            <v>kg</v>
          </cell>
          <cell r="H233">
            <v>50</v>
          </cell>
          <cell r="I233">
            <v>2</v>
          </cell>
        </row>
        <row r="234">
          <cell r="B234" t="str">
            <v>非基改百頁豆腐</v>
          </cell>
          <cell r="D234">
            <v>1000</v>
          </cell>
          <cell r="E234" t="str">
            <v>kg</v>
          </cell>
          <cell r="H234">
            <v>40</v>
          </cell>
          <cell r="I234">
            <v>2</v>
          </cell>
          <cell r="L234">
            <v>33</v>
          </cell>
        </row>
        <row r="235">
          <cell r="B235" t="str">
            <v>豆包(生)</v>
          </cell>
          <cell r="D235">
            <v>1000</v>
          </cell>
          <cell r="E235" t="str">
            <v>kg</v>
          </cell>
          <cell r="H235">
            <v>30</v>
          </cell>
          <cell r="I235">
            <v>2</v>
          </cell>
          <cell r="L235">
            <v>62</v>
          </cell>
        </row>
        <row r="236">
          <cell r="B236" t="str">
            <v>非基改豆包(炸)</v>
          </cell>
          <cell r="D236">
            <v>1000</v>
          </cell>
          <cell r="E236" t="str">
            <v>kg</v>
          </cell>
          <cell r="H236">
            <v>36</v>
          </cell>
          <cell r="I236">
            <v>2</v>
          </cell>
          <cell r="L236">
            <v>62</v>
          </cell>
        </row>
        <row r="237">
          <cell r="B237" t="str">
            <v>非基改炸豆包絲</v>
          </cell>
          <cell r="D237">
            <v>1000</v>
          </cell>
          <cell r="E237" t="str">
            <v>kg</v>
          </cell>
          <cell r="H237">
            <v>36</v>
          </cell>
          <cell r="I237">
            <v>2</v>
          </cell>
          <cell r="L237">
            <v>62</v>
          </cell>
        </row>
        <row r="238">
          <cell r="B238" t="str">
            <v>非基改生豆包</v>
          </cell>
          <cell r="D238">
            <v>1000</v>
          </cell>
          <cell r="E238" t="str">
            <v>kg</v>
          </cell>
          <cell r="H238">
            <v>30</v>
          </cell>
          <cell r="I238">
            <v>2</v>
          </cell>
          <cell r="L238">
            <v>62</v>
          </cell>
        </row>
        <row r="239">
          <cell r="B239" t="str">
            <v>非基改大黑豆乾9丁</v>
          </cell>
          <cell r="D239">
            <v>1000</v>
          </cell>
          <cell r="E239" t="str">
            <v>kg</v>
          </cell>
          <cell r="H239">
            <v>35</v>
          </cell>
          <cell r="I239">
            <v>2</v>
          </cell>
          <cell r="L239">
            <v>117</v>
          </cell>
        </row>
        <row r="240">
          <cell r="B240" t="str">
            <v>豆皮</v>
          </cell>
          <cell r="D240">
            <v>1000</v>
          </cell>
          <cell r="E240" t="str">
            <v>kg</v>
          </cell>
          <cell r="I240">
            <v>2</v>
          </cell>
        </row>
        <row r="241">
          <cell r="B241" t="str">
            <v>麵筋</v>
          </cell>
          <cell r="D241">
            <v>1000</v>
          </cell>
          <cell r="E241" t="str">
            <v>kg</v>
          </cell>
          <cell r="H241">
            <v>15</v>
          </cell>
          <cell r="I241">
            <v>2</v>
          </cell>
          <cell r="L241">
            <v>26</v>
          </cell>
        </row>
        <row r="242">
          <cell r="B242" t="str">
            <v>車輪</v>
          </cell>
          <cell r="D242">
            <v>1000</v>
          </cell>
          <cell r="E242" t="str">
            <v>kg</v>
          </cell>
          <cell r="I242">
            <v>2</v>
          </cell>
        </row>
        <row r="243">
          <cell r="B243" t="str">
            <v>素肉絲</v>
          </cell>
          <cell r="D243">
            <v>1000</v>
          </cell>
          <cell r="E243" t="str">
            <v>kg</v>
          </cell>
          <cell r="I243">
            <v>2</v>
          </cell>
        </row>
        <row r="244">
          <cell r="B244" t="str">
            <v>素肉末</v>
          </cell>
          <cell r="D244">
            <v>1000</v>
          </cell>
          <cell r="E244" t="str">
            <v>kg</v>
          </cell>
          <cell r="I244">
            <v>2</v>
          </cell>
        </row>
        <row r="245">
          <cell r="B245" t="str">
            <v>素肉角(乾)</v>
          </cell>
          <cell r="D245">
            <v>1000</v>
          </cell>
          <cell r="E245" t="str">
            <v>kg</v>
          </cell>
          <cell r="I245">
            <v>2</v>
          </cell>
        </row>
        <row r="246">
          <cell r="B246" t="str">
            <v>素料</v>
          </cell>
          <cell r="D246">
            <v>1000</v>
          </cell>
          <cell r="E246" t="str">
            <v>kg</v>
          </cell>
          <cell r="I246">
            <v>2</v>
          </cell>
        </row>
        <row r="247">
          <cell r="B247" t="str">
            <v>烤麩</v>
          </cell>
          <cell r="D247">
            <v>1000</v>
          </cell>
          <cell r="E247" t="str">
            <v>kg</v>
          </cell>
          <cell r="H247">
            <v>35</v>
          </cell>
          <cell r="I247">
            <v>2</v>
          </cell>
        </row>
        <row r="248">
          <cell r="B248" t="str">
            <v>烤麩(切)</v>
          </cell>
          <cell r="D248">
            <v>1000</v>
          </cell>
          <cell r="E248" t="str">
            <v>kg</v>
          </cell>
          <cell r="H248">
            <v>35</v>
          </cell>
          <cell r="I248">
            <v>2</v>
          </cell>
        </row>
        <row r="249">
          <cell r="B249" t="str">
            <v>素腰花</v>
          </cell>
          <cell r="D249">
            <v>1000</v>
          </cell>
          <cell r="E249" t="str">
            <v>kg</v>
          </cell>
          <cell r="I249">
            <v>2</v>
          </cell>
        </row>
        <row r="250">
          <cell r="B250" t="str">
            <v>豆豉</v>
          </cell>
          <cell r="D250">
            <v>1000</v>
          </cell>
          <cell r="E250" t="str">
            <v>kg</v>
          </cell>
          <cell r="H250">
            <v>35</v>
          </cell>
          <cell r="I250">
            <v>2</v>
          </cell>
          <cell r="L250">
            <v>146</v>
          </cell>
        </row>
        <row r="251">
          <cell r="B251" t="str">
            <v>豆腐乳</v>
          </cell>
          <cell r="D251">
            <v>1000</v>
          </cell>
          <cell r="E251" t="str">
            <v>kg</v>
          </cell>
          <cell r="H251">
            <v>40</v>
          </cell>
          <cell r="I251">
            <v>2</v>
          </cell>
        </row>
        <row r="252">
          <cell r="B252" t="str">
            <v>名稱</v>
          </cell>
          <cell r="D252" t="str">
            <v>係數</v>
          </cell>
          <cell r="E252" t="str">
            <v>單位</v>
          </cell>
          <cell r="F252" t="str">
            <v>原重</v>
          </cell>
          <cell r="G252" t="str">
            <v>實重</v>
          </cell>
          <cell r="H252" t="str">
            <v>每份克數</v>
          </cell>
          <cell r="I252" t="str">
            <v>分類</v>
          </cell>
          <cell r="K252" t="str">
            <v>出貨商</v>
          </cell>
          <cell r="L252" t="str">
            <v>電話</v>
          </cell>
          <cell r="M252" t="str">
            <v>地址</v>
          </cell>
        </row>
        <row r="253">
          <cell r="B253" t="str">
            <v>蒜末</v>
          </cell>
          <cell r="D253">
            <v>1000</v>
          </cell>
          <cell r="E253" t="str">
            <v>kg</v>
          </cell>
          <cell r="H253">
            <v>100</v>
          </cell>
          <cell r="I253">
            <v>3</v>
          </cell>
          <cell r="L253">
            <v>11</v>
          </cell>
        </row>
        <row r="254">
          <cell r="B254" t="str">
            <v>蒜泥</v>
          </cell>
          <cell r="D254">
            <v>1000</v>
          </cell>
          <cell r="E254" t="str">
            <v>kg</v>
          </cell>
          <cell r="H254">
            <v>100</v>
          </cell>
          <cell r="I254">
            <v>3</v>
          </cell>
          <cell r="L254">
            <v>11</v>
          </cell>
        </row>
        <row r="255">
          <cell r="B255" t="str">
            <v>蒜頭粒</v>
          </cell>
          <cell r="D255">
            <v>1000</v>
          </cell>
          <cell r="E255" t="str">
            <v>kg</v>
          </cell>
          <cell r="H255">
            <v>100</v>
          </cell>
          <cell r="I255">
            <v>3</v>
          </cell>
          <cell r="L255">
            <v>11</v>
          </cell>
        </row>
        <row r="256">
          <cell r="B256" t="str">
            <v>蒜頭片</v>
          </cell>
          <cell r="D256">
            <v>1000</v>
          </cell>
          <cell r="E256" t="str">
            <v>kg</v>
          </cell>
          <cell r="H256">
            <v>100</v>
          </cell>
          <cell r="I256">
            <v>3</v>
          </cell>
          <cell r="L256">
            <v>11</v>
          </cell>
        </row>
        <row r="257">
          <cell r="B257" t="str">
            <v>青蔥</v>
          </cell>
          <cell r="D257">
            <v>1000</v>
          </cell>
          <cell r="E257" t="str">
            <v>kg</v>
          </cell>
          <cell r="H257">
            <v>100</v>
          </cell>
          <cell r="I257">
            <v>3</v>
          </cell>
          <cell r="L257">
            <v>47</v>
          </cell>
        </row>
        <row r="258">
          <cell r="B258" t="str">
            <v>青蔥段</v>
          </cell>
          <cell r="D258">
            <v>1000</v>
          </cell>
          <cell r="E258" t="str">
            <v>kg</v>
          </cell>
          <cell r="H258">
            <v>100</v>
          </cell>
          <cell r="I258">
            <v>3</v>
          </cell>
          <cell r="L258">
            <v>47</v>
          </cell>
        </row>
        <row r="259">
          <cell r="B259" t="str">
            <v>青蔥珠</v>
          </cell>
          <cell r="D259">
            <v>1000</v>
          </cell>
          <cell r="E259" t="str">
            <v>kg</v>
          </cell>
          <cell r="H259">
            <v>100</v>
          </cell>
          <cell r="I259">
            <v>3</v>
          </cell>
          <cell r="L259">
            <v>47</v>
          </cell>
        </row>
        <row r="260">
          <cell r="B260" t="str">
            <v>薑絲</v>
          </cell>
          <cell r="D260">
            <v>1000</v>
          </cell>
          <cell r="E260" t="str">
            <v>kg</v>
          </cell>
          <cell r="H260">
            <v>100</v>
          </cell>
          <cell r="I260">
            <v>3</v>
          </cell>
          <cell r="L260">
            <v>21</v>
          </cell>
        </row>
        <row r="261">
          <cell r="B261" t="str">
            <v>薑末</v>
          </cell>
          <cell r="D261">
            <v>1000</v>
          </cell>
          <cell r="E261" t="str">
            <v>kg</v>
          </cell>
          <cell r="H261">
            <v>100</v>
          </cell>
          <cell r="I261">
            <v>3</v>
          </cell>
          <cell r="L261">
            <v>21</v>
          </cell>
        </row>
        <row r="262">
          <cell r="B262" t="str">
            <v>薑汁</v>
          </cell>
          <cell r="D262">
            <v>1000</v>
          </cell>
          <cell r="E262" t="str">
            <v>kg</v>
          </cell>
          <cell r="H262">
            <v>100</v>
          </cell>
          <cell r="I262">
            <v>3</v>
          </cell>
          <cell r="L262">
            <v>21</v>
          </cell>
        </row>
        <row r="263">
          <cell r="B263" t="str">
            <v>薑片</v>
          </cell>
          <cell r="D263">
            <v>1000</v>
          </cell>
          <cell r="E263" t="str">
            <v>kg</v>
          </cell>
          <cell r="H263">
            <v>100</v>
          </cell>
          <cell r="I263">
            <v>3</v>
          </cell>
          <cell r="L263">
            <v>21</v>
          </cell>
        </row>
        <row r="264">
          <cell r="B264" t="str">
            <v>紅蔥末</v>
          </cell>
          <cell r="D264">
            <v>1000</v>
          </cell>
          <cell r="E264" t="str">
            <v>kg</v>
          </cell>
          <cell r="H264">
            <v>100</v>
          </cell>
          <cell r="I264">
            <v>3</v>
          </cell>
          <cell r="L264">
            <v>21</v>
          </cell>
        </row>
        <row r="265">
          <cell r="B265" t="str">
            <v>紅蔥片</v>
          </cell>
          <cell r="D265">
            <v>1000</v>
          </cell>
          <cell r="E265" t="str">
            <v>kg</v>
          </cell>
          <cell r="H265">
            <v>100</v>
          </cell>
          <cell r="I265">
            <v>3</v>
          </cell>
          <cell r="L265">
            <v>21</v>
          </cell>
        </row>
        <row r="266">
          <cell r="B266" t="str">
            <v>辣椒</v>
          </cell>
          <cell r="D266">
            <v>1000</v>
          </cell>
          <cell r="E266" t="str">
            <v>kg</v>
          </cell>
          <cell r="H266">
            <v>100</v>
          </cell>
          <cell r="I266">
            <v>3</v>
          </cell>
          <cell r="L266">
            <v>21</v>
          </cell>
        </row>
        <row r="267">
          <cell r="B267" t="str">
            <v>九層塔</v>
          </cell>
          <cell r="D267">
            <v>1000</v>
          </cell>
          <cell r="E267" t="str">
            <v>kg</v>
          </cell>
          <cell r="H267">
            <v>100</v>
          </cell>
          <cell r="I267">
            <v>3</v>
          </cell>
          <cell r="L267">
            <v>191</v>
          </cell>
        </row>
        <row r="268">
          <cell r="B268" t="str">
            <v>九層塔末</v>
          </cell>
          <cell r="D268">
            <v>1000</v>
          </cell>
          <cell r="E268" t="str">
            <v>kg</v>
          </cell>
          <cell r="H268">
            <v>100</v>
          </cell>
          <cell r="I268">
            <v>3</v>
          </cell>
          <cell r="L268">
            <v>191</v>
          </cell>
        </row>
        <row r="269">
          <cell r="B269" t="str">
            <v>青蒜</v>
          </cell>
          <cell r="D269">
            <v>1000</v>
          </cell>
          <cell r="E269" t="str">
            <v>kg</v>
          </cell>
          <cell r="H269">
            <v>100</v>
          </cell>
          <cell r="I269">
            <v>3</v>
          </cell>
          <cell r="L269">
            <v>20</v>
          </cell>
        </row>
        <row r="270">
          <cell r="B270" t="str">
            <v>韭菜段</v>
          </cell>
          <cell r="D270">
            <v>1000</v>
          </cell>
          <cell r="E270" t="str">
            <v>kg</v>
          </cell>
          <cell r="H270">
            <v>100</v>
          </cell>
          <cell r="I270">
            <v>3</v>
          </cell>
          <cell r="L270">
            <v>56</v>
          </cell>
        </row>
        <row r="271">
          <cell r="B271" t="str">
            <v>韭菜花珠</v>
          </cell>
          <cell r="D271">
            <v>1000</v>
          </cell>
          <cell r="E271" t="str">
            <v>kg</v>
          </cell>
          <cell r="H271">
            <v>100</v>
          </cell>
          <cell r="I271">
            <v>3</v>
          </cell>
          <cell r="L271">
            <v>17</v>
          </cell>
        </row>
        <row r="272">
          <cell r="B272" t="str">
            <v>香菜</v>
          </cell>
          <cell r="D272">
            <v>1000</v>
          </cell>
          <cell r="E272" t="str">
            <v>kg</v>
          </cell>
          <cell r="H272">
            <v>100</v>
          </cell>
          <cell r="I272">
            <v>3</v>
          </cell>
          <cell r="L272">
            <v>61</v>
          </cell>
        </row>
        <row r="273">
          <cell r="B273" t="str">
            <v>青椒中丁</v>
          </cell>
          <cell r="D273">
            <v>1000</v>
          </cell>
          <cell r="E273" t="str">
            <v>kg</v>
          </cell>
          <cell r="H273">
            <v>100</v>
          </cell>
          <cell r="I273">
            <v>3</v>
          </cell>
          <cell r="L273">
            <v>3</v>
          </cell>
        </row>
        <row r="274">
          <cell r="B274" t="str">
            <v>青椒絲</v>
          </cell>
          <cell r="D274">
            <v>1000</v>
          </cell>
          <cell r="E274" t="str">
            <v>kg</v>
          </cell>
          <cell r="H274">
            <v>100</v>
          </cell>
          <cell r="I274">
            <v>3</v>
          </cell>
          <cell r="L274">
            <v>3</v>
          </cell>
        </row>
        <row r="275">
          <cell r="B275" t="str">
            <v>紅椒小丁</v>
          </cell>
          <cell r="D275">
            <v>1000</v>
          </cell>
          <cell r="E275" t="str">
            <v>kg</v>
          </cell>
          <cell r="H275">
            <v>100</v>
          </cell>
          <cell r="I275">
            <v>3</v>
          </cell>
          <cell r="L275">
            <v>6</v>
          </cell>
        </row>
        <row r="276">
          <cell r="B276" t="str">
            <v>紅椒中丁</v>
          </cell>
          <cell r="D276">
            <v>1000</v>
          </cell>
          <cell r="E276" t="str">
            <v>kg</v>
          </cell>
          <cell r="H276">
            <v>100</v>
          </cell>
          <cell r="I276">
            <v>3</v>
          </cell>
          <cell r="L276">
            <v>6</v>
          </cell>
        </row>
        <row r="277">
          <cell r="B277" t="str">
            <v>紅椒絲</v>
          </cell>
          <cell r="D277">
            <v>1000</v>
          </cell>
          <cell r="E277" t="str">
            <v>kg</v>
          </cell>
          <cell r="H277">
            <v>100</v>
          </cell>
          <cell r="I277">
            <v>3</v>
          </cell>
          <cell r="L277">
            <v>6</v>
          </cell>
        </row>
        <row r="278">
          <cell r="B278" t="str">
            <v>黃椒絲</v>
          </cell>
          <cell r="D278">
            <v>1000</v>
          </cell>
          <cell r="E278" t="str">
            <v>kg</v>
          </cell>
          <cell r="H278">
            <v>100</v>
          </cell>
          <cell r="I278">
            <v>3</v>
          </cell>
          <cell r="L278">
            <v>6</v>
          </cell>
        </row>
        <row r="279">
          <cell r="B279" t="str">
            <v>黃椒中丁</v>
          </cell>
          <cell r="D279">
            <v>1000</v>
          </cell>
          <cell r="E279" t="str">
            <v>kg</v>
          </cell>
          <cell r="H279">
            <v>100</v>
          </cell>
          <cell r="I279">
            <v>3</v>
          </cell>
          <cell r="L279">
            <v>6</v>
          </cell>
        </row>
        <row r="280">
          <cell r="B280" t="str">
            <v>黃椒小丁</v>
          </cell>
          <cell r="D280">
            <v>1000</v>
          </cell>
          <cell r="E280" t="str">
            <v>kg</v>
          </cell>
          <cell r="H280">
            <v>100</v>
          </cell>
          <cell r="I280">
            <v>3</v>
          </cell>
          <cell r="L280">
            <v>6</v>
          </cell>
        </row>
        <row r="281">
          <cell r="B281" t="str">
            <v>竹筍片</v>
          </cell>
          <cell r="D281">
            <v>1000</v>
          </cell>
          <cell r="E281" t="str">
            <v>kg</v>
          </cell>
          <cell r="H281">
            <v>100</v>
          </cell>
          <cell r="I281">
            <v>3</v>
          </cell>
          <cell r="L281">
            <v>11</v>
          </cell>
        </row>
        <row r="282">
          <cell r="B282" t="str">
            <v>竹筍絲</v>
          </cell>
          <cell r="D282">
            <v>1000</v>
          </cell>
          <cell r="E282" t="str">
            <v>kg</v>
          </cell>
          <cell r="H282">
            <v>100</v>
          </cell>
          <cell r="I282">
            <v>3</v>
          </cell>
          <cell r="L282">
            <v>11</v>
          </cell>
        </row>
        <row r="283">
          <cell r="B283" t="str">
            <v>竹筍粗絲</v>
          </cell>
          <cell r="D283">
            <v>1000</v>
          </cell>
          <cell r="E283" t="str">
            <v>kg</v>
          </cell>
          <cell r="H283">
            <v>100</v>
          </cell>
          <cell r="I283">
            <v>3</v>
          </cell>
          <cell r="L283">
            <v>11</v>
          </cell>
        </row>
        <row r="284">
          <cell r="B284" t="str">
            <v>竹筍中丁</v>
          </cell>
          <cell r="D284">
            <v>1000</v>
          </cell>
          <cell r="E284" t="str">
            <v>kg</v>
          </cell>
          <cell r="H284">
            <v>100</v>
          </cell>
          <cell r="I284">
            <v>3</v>
          </cell>
          <cell r="L284">
            <v>11</v>
          </cell>
        </row>
        <row r="285">
          <cell r="B285" t="str">
            <v>鮮筍丁</v>
          </cell>
          <cell r="D285">
            <v>1000</v>
          </cell>
          <cell r="E285" t="str">
            <v>kg</v>
          </cell>
          <cell r="H285">
            <v>100</v>
          </cell>
          <cell r="I285">
            <v>3</v>
          </cell>
          <cell r="L285">
            <v>11</v>
          </cell>
        </row>
        <row r="286">
          <cell r="B286" t="str">
            <v>桂竹筍</v>
          </cell>
          <cell r="D286">
            <v>1000</v>
          </cell>
          <cell r="E286" t="str">
            <v>kg</v>
          </cell>
          <cell r="H286">
            <v>100</v>
          </cell>
          <cell r="I286">
            <v>3</v>
          </cell>
          <cell r="L286">
            <v>11</v>
          </cell>
        </row>
        <row r="287">
          <cell r="B287" t="str">
            <v>芹菜珠</v>
          </cell>
          <cell r="D287">
            <v>1000</v>
          </cell>
          <cell r="E287" t="str">
            <v>kg</v>
          </cell>
          <cell r="H287">
            <v>100</v>
          </cell>
          <cell r="I287">
            <v>3</v>
          </cell>
          <cell r="L287">
            <v>83</v>
          </cell>
        </row>
        <row r="288">
          <cell r="B288" t="str">
            <v>芹菜段</v>
          </cell>
          <cell r="D288">
            <v>1000</v>
          </cell>
          <cell r="E288" t="str">
            <v>kg</v>
          </cell>
          <cell r="H288">
            <v>100</v>
          </cell>
          <cell r="I288">
            <v>3</v>
          </cell>
          <cell r="L288">
            <v>83</v>
          </cell>
        </row>
        <row r="289">
          <cell r="B289" t="str">
            <v>一公分西芹段</v>
          </cell>
          <cell r="D289">
            <v>1000</v>
          </cell>
          <cell r="E289" t="str">
            <v>kg</v>
          </cell>
          <cell r="H289">
            <v>100</v>
          </cell>
          <cell r="I289">
            <v>3</v>
          </cell>
          <cell r="L289">
            <v>52</v>
          </cell>
        </row>
        <row r="290">
          <cell r="B290" t="str">
            <v>二公分西芹段</v>
          </cell>
          <cell r="D290">
            <v>1000</v>
          </cell>
          <cell r="E290" t="str">
            <v>kg</v>
          </cell>
          <cell r="H290">
            <v>100</v>
          </cell>
          <cell r="I290">
            <v>3</v>
          </cell>
          <cell r="L290">
            <v>52</v>
          </cell>
        </row>
        <row r="291">
          <cell r="B291" t="str">
            <v>西芹小丁</v>
          </cell>
          <cell r="D291">
            <v>1000</v>
          </cell>
          <cell r="E291" t="str">
            <v>kg</v>
          </cell>
          <cell r="H291">
            <v>100</v>
          </cell>
          <cell r="I291">
            <v>3</v>
          </cell>
          <cell r="L291">
            <v>52</v>
          </cell>
        </row>
        <row r="292">
          <cell r="B292" t="str">
            <v>高麗菜原件</v>
          </cell>
          <cell r="D292">
            <v>1000</v>
          </cell>
          <cell r="E292" t="str">
            <v>kg</v>
          </cell>
          <cell r="H292">
            <v>100</v>
          </cell>
          <cell r="I292">
            <v>3</v>
          </cell>
          <cell r="L292">
            <v>47</v>
          </cell>
        </row>
        <row r="293">
          <cell r="B293" t="str">
            <v>高麗菜段</v>
          </cell>
          <cell r="D293">
            <v>1000</v>
          </cell>
          <cell r="E293" t="str">
            <v>kg</v>
          </cell>
          <cell r="H293">
            <v>100</v>
          </cell>
          <cell r="I293">
            <v>3</v>
          </cell>
          <cell r="L293">
            <v>47</v>
          </cell>
        </row>
        <row r="294">
          <cell r="B294" t="str">
            <v>大白菜原件</v>
          </cell>
          <cell r="D294">
            <v>1000</v>
          </cell>
          <cell r="E294" t="str">
            <v>kg</v>
          </cell>
          <cell r="H294">
            <v>100</v>
          </cell>
          <cell r="I294">
            <v>3</v>
          </cell>
          <cell r="L294">
            <v>40</v>
          </cell>
        </row>
        <row r="295">
          <cell r="B295" t="str">
            <v>大白菜段</v>
          </cell>
          <cell r="D295">
            <v>1000</v>
          </cell>
          <cell r="E295" t="str">
            <v>kg</v>
          </cell>
          <cell r="H295">
            <v>100</v>
          </cell>
          <cell r="I295">
            <v>3</v>
          </cell>
          <cell r="L295">
            <v>40</v>
          </cell>
        </row>
        <row r="296">
          <cell r="B296" t="str">
            <v>小白菜(切)</v>
          </cell>
          <cell r="D296">
            <v>1000</v>
          </cell>
          <cell r="E296" t="str">
            <v>kg</v>
          </cell>
          <cell r="H296">
            <v>100</v>
          </cell>
          <cell r="I296">
            <v>3</v>
          </cell>
          <cell r="L296">
            <v>41</v>
          </cell>
        </row>
        <row r="297">
          <cell r="B297" t="str">
            <v>大黃瓜片</v>
          </cell>
          <cell r="D297">
            <v>1000</v>
          </cell>
          <cell r="E297" t="str">
            <v>kg</v>
          </cell>
          <cell r="H297">
            <v>100</v>
          </cell>
          <cell r="I297">
            <v>3</v>
          </cell>
          <cell r="L297">
            <v>15</v>
          </cell>
        </row>
        <row r="298">
          <cell r="B298" t="str">
            <v>小黃瓜薄片</v>
          </cell>
          <cell r="D298">
            <v>1000</v>
          </cell>
          <cell r="E298" t="str">
            <v>kg</v>
          </cell>
          <cell r="H298">
            <v>100</v>
          </cell>
          <cell r="I298">
            <v>3</v>
          </cell>
          <cell r="L298">
            <v>22</v>
          </cell>
        </row>
        <row r="299">
          <cell r="B299" t="str">
            <v>小黃瓜小丁</v>
          </cell>
          <cell r="D299">
            <v>1000</v>
          </cell>
          <cell r="E299" t="str">
            <v>kg</v>
          </cell>
          <cell r="H299">
            <v>100</v>
          </cell>
          <cell r="I299">
            <v>3</v>
          </cell>
          <cell r="L299">
            <v>22</v>
          </cell>
        </row>
        <row r="300">
          <cell r="B300" t="str">
            <v>小黃瓜片</v>
          </cell>
          <cell r="D300">
            <v>1000</v>
          </cell>
          <cell r="E300" t="str">
            <v>kg</v>
          </cell>
          <cell r="H300">
            <v>100</v>
          </cell>
          <cell r="I300">
            <v>3</v>
          </cell>
          <cell r="L300">
            <v>22</v>
          </cell>
        </row>
        <row r="301">
          <cell r="B301" t="str">
            <v>小黃瓜絲</v>
          </cell>
          <cell r="D301">
            <v>1000</v>
          </cell>
          <cell r="E301" t="str">
            <v>kg</v>
          </cell>
          <cell r="H301">
            <v>100</v>
          </cell>
          <cell r="I301">
            <v>3</v>
          </cell>
          <cell r="L301">
            <v>22</v>
          </cell>
        </row>
        <row r="302">
          <cell r="B302" t="str">
            <v>小黃瓜滾刀</v>
          </cell>
          <cell r="D302">
            <v>1000</v>
          </cell>
          <cell r="E302" t="str">
            <v>kg</v>
          </cell>
          <cell r="H302">
            <v>100</v>
          </cell>
          <cell r="I302">
            <v>3</v>
          </cell>
          <cell r="L302">
            <v>22</v>
          </cell>
        </row>
        <row r="303">
          <cell r="B303" t="str">
            <v>小黃瓜原件</v>
          </cell>
          <cell r="D303">
            <v>1000</v>
          </cell>
          <cell r="E303" t="str">
            <v>kg</v>
          </cell>
          <cell r="H303">
            <v>100</v>
          </cell>
          <cell r="I303">
            <v>3</v>
          </cell>
          <cell r="L303">
            <v>22</v>
          </cell>
        </row>
        <row r="304">
          <cell r="B304" t="str">
            <v>綠花椰(切)</v>
          </cell>
          <cell r="D304">
            <v>1000</v>
          </cell>
          <cell r="E304" t="str">
            <v>kg</v>
          </cell>
          <cell r="H304">
            <v>100</v>
          </cell>
          <cell r="I304">
            <v>3</v>
          </cell>
          <cell r="L304">
            <v>38</v>
          </cell>
        </row>
        <row r="305">
          <cell r="B305" t="str">
            <v>白花椰(切)</v>
          </cell>
          <cell r="D305">
            <v>1000</v>
          </cell>
          <cell r="E305" t="str">
            <v>kg</v>
          </cell>
          <cell r="H305">
            <v>100</v>
          </cell>
          <cell r="I305">
            <v>3</v>
          </cell>
          <cell r="L305">
            <v>21</v>
          </cell>
        </row>
        <row r="306">
          <cell r="B306" t="str">
            <v>冷凍綠花椰</v>
          </cell>
          <cell r="D306">
            <v>1000</v>
          </cell>
          <cell r="E306" t="str">
            <v>kg</v>
          </cell>
          <cell r="H306">
            <v>100</v>
          </cell>
          <cell r="I306">
            <v>3</v>
          </cell>
          <cell r="L306">
            <v>30</v>
          </cell>
        </row>
        <row r="307">
          <cell r="B307" t="str">
            <v>冷凍白花椰</v>
          </cell>
          <cell r="D307">
            <v>1000</v>
          </cell>
          <cell r="E307" t="str">
            <v>kg</v>
          </cell>
          <cell r="H307">
            <v>100</v>
          </cell>
          <cell r="I307">
            <v>3</v>
          </cell>
          <cell r="L307">
            <v>21</v>
          </cell>
        </row>
        <row r="308">
          <cell r="B308" t="str">
            <v>A菜(切)</v>
          </cell>
          <cell r="D308">
            <v>1000</v>
          </cell>
          <cell r="E308" t="str">
            <v>kg</v>
          </cell>
          <cell r="H308">
            <v>100</v>
          </cell>
          <cell r="I308">
            <v>3</v>
          </cell>
          <cell r="L308">
            <v>39</v>
          </cell>
        </row>
        <row r="309">
          <cell r="B309" t="str">
            <v>油麥菜(切)</v>
          </cell>
          <cell r="D309">
            <v>1000</v>
          </cell>
          <cell r="E309" t="str">
            <v>kg</v>
          </cell>
          <cell r="H309">
            <v>100</v>
          </cell>
          <cell r="I309">
            <v>3</v>
          </cell>
          <cell r="L309">
            <v>20</v>
          </cell>
        </row>
        <row r="310">
          <cell r="B310" t="str">
            <v>美生菜</v>
          </cell>
          <cell r="D310">
            <v>1000</v>
          </cell>
          <cell r="E310" t="str">
            <v>kg</v>
          </cell>
          <cell r="H310">
            <v>100</v>
          </cell>
          <cell r="I310">
            <v>3</v>
          </cell>
        </row>
        <row r="311">
          <cell r="B311" t="str">
            <v>芥菜(切)</v>
          </cell>
          <cell r="D311">
            <v>1000</v>
          </cell>
          <cell r="E311" t="str">
            <v>kg</v>
          </cell>
          <cell r="H311">
            <v>100</v>
          </cell>
          <cell r="I311">
            <v>3</v>
          </cell>
          <cell r="L311">
            <v>80</v>
          </cell>
        </row>
        <row r="312">
          <cell r="B312" t="str">
            <v>芥蘭(切)</v>
          </cell>
          <cell r="D312">
            <v>1000</v>
          </cell>
          <cell r="E312" t="str">
            <v>kg</v>
          </cell>
          <cell r="H312">
            <v>100</v>
          </cell>
          <cell r="I312">
            <v>3</v>
          </cell>
          <cell r="L312">
            <v>181</v>
          </cell>
        </row>
        <row r="313">
          <cell r="B313" t="str">
            <v>油菜(切)</v>
          </cell>
          <cell r="D313">
            <v>1000</v>
          </cell>
          <cell r="E313" t="str">
            <v>kg</v>
          </cell>
          <cell r="H313">
            <v>100</v>
          </cell>
          <cell r="I313">
            <v>3</v>
          </cell>
          <cell r="L313">
            <v>88</v>
          </cell>
        </row>
        <row r="314">
          <cell r="B314" t="str">
            <v>青江菜(切)</v>
          </cell>
          <cell r="D314">
            <v>1000</v>
          </cell>
          <cell r="E314" t="str">
            <v>kg</v>
          </cell>
          <cell r="H314">
            <v>100</v>
          </cell>
          <cell r="I314">
            <v>3</v>
          </cell>
          <cell r="L314">
            <v>91</v>
          </cell>
        </row>
        <row r="315">
          <cell r="B315" t="str">
            <v>菠菜(切)</v>
          </cell>
          <cell r="D315">
            <v>1000</v>
          </cell>
          <cell r="E315" t="str">
            <v>kg</v>
          </cell>
          <cell r="H315">
            <v>100</v>
          </cell>
          <cell r="I315">
            <v>3</v>
          </cell>
          <cell r="L315">
            <v>81</v>
          </cell>
        </row>
        <row r="316">
          <cell r="B316" t="str">
            <v>空心菜(切)</v>
          </cell>
          <cell r="D316">
            <v>1000</v>
          </cell>
          <cell r="E316" t="str">
            <v>kg</v>
          </cell>
          <cell r="H316">
            <v>100</v>
          </cell>
          <cell r="I316">
            <v>3</v>
          </cell>
          <cell r="L316">
            <v>70</v>
          </cell>
        </row>
        <row r="317">
          <cell r="B317" t="str">
            <v>莧菜(切)</v>
          </cell>
          <cell r="D317">
            <v>1000</v>
          </cell>
          <cell r="E317" t="str">
            <v>kg</v>
          </cell>
          <cell r="H317">
            <v>100</v>
          </cell>
          <cell r="I317">
            <v>3</v>
          </cell>
          <cell r="L317">
            <v>146</v>
          </cell>
        </row>
        <row r="318">
          <cell r="B318" t="str">
            <v>茼蒿(切)</v>
          </cell>
          <cell r="D318">
            <v>1000</v>
          </cell>
          <cell r="E318" t="str">
            <v>kg</v>
          </cell>
          <cell r="H318">
            <v>100</v>
          </cell>
          <cell r="I318">
            <v>3</v>
          </cell>
        </row>
        <row r="319">
          <cell r="B319" t="str">
            <v>小芥菜(切)</v>
          </cell>
          <cell r="D319">
            <v>1000</v>
          </cell>
          <cell r="E319" t="str">
            <v>kg</v>
          </cell>
          <cell r="H319">
            <v>100</v>
          </cell>
          <cell r="I319">
            <v>3</v>
          </cell>
          <cell r="L319">
            <v>88</v>
          </cell>
        </row>
        <row r="320">
          <cell r="B320" t="str">
            <v>芥藍菜(切)</v>
          </cell>
          <cell r="D320">
            <v>1000</v>
          </cell>
          <cell r="E320" t="str">
            <v>kg</v>
          </cell>
          <cell r="H320">
            <v>100</v>
          </cell>
          <cell r="I320">
            <v>3</v>
          </cell>
          <cell r="L320">
            <v>181</v>
          </cell>
        </row>
        <row r="321">
          <cell r="B321" t="str">
            <v>菜豆段</v>
          </cell>
          <cell r="D321">
            <v>1000</v>
          </cell>
          <cell r="E321" t="str">
            <v>kg</v>
          </cell>
          <cell r="H321">
            <v>100</v>
          </cell>
          <cell r="I321">
            <v>3</v>
          </cell>
          <cell r="L321">
            <v>40</v>
          </cell>
        </row>
        <row r="322">
          <cell r="B322" t="str">
            <v>地瓜葉(切)</v>
          </cell>
          <cell r="D322">
            <v>1000</v>
          </cell>
          <cell r="E322" t="str">
            <v>kg</v>
          </cell>
          <cell r="H322">
            <v>100</v>
          </cell>
          <cell r="I322">
            <v>3</v>
          </cell>
          <cell r="L322">
            <v>105</v>
          </cell>
        </row>
        <row r="323">
          <cell r="B323" t="str">
            <v>扁蒲</v>
          </cell>
          <cell r="D323">
            <v>1000</v>
          </cell>
          <cell r="E323" t="str">
            <v>kg</v>
          </cell>
          <cell r="H323">
            <v>100</v>
          </cell>
          <cell r="I323">
            <v>3</v>
          </cell>
          <cell r="L323">
            <v>17</v>
          </cell>
        </row>
        <row r="324">
          <cell r="B324" t="str">
            <v>絲瓜4剖片</v>
          </cell>
          <cell r="D324">
            <v>1000</v>
          </cell>
          <cell r="E324" t="str">
            <v>kg</v>
          </cell>
          <cell r="H324">
            <v>100</v>
          </cell>
          <cell r="I324">
            <v>3</v>
          </cell>
          <cell r="L324">
            <v>10</v>
          </cell>
        </row>
        <row r="325">
          <cell r="B325" t="str">
            <v>冬瓜中丁</v>
          </cell>
          <cell r="D325">
            <v>1000</v>
          </cell>
          <cell r="E325" t="str">
            <v>kg</v>
          </cell>
          <cell r="H325">
            <v>100</v>
          </cell>
          <cell r="I325">
            <v>3</v>
          </cell>
          <cell r="L325">
            <v>11</v>
          </cell>
        </row>
        <row r="326">
          <cell r="B326" t="str">
            <v>冬瓜小丁</v>
          </cell>
          <cell r="D326">
            <v>1000</v>
          </cell>
          <cell r="E326" t="str">
            <v>kg</v>
          </cell>
          <cell r="H326">
            <v>100</v>
          </cell>
          <cell r="I326">
            <v>3</v>
          </cell>
          <cell r="L326">
            <v>11</v>
          </cell>
        </row>
        <row r="327">
          <cell r="B327" t="str">
            <v>苦瓜條</v>
          </cell>
          <cell r="D327">
            <v>1000</v>
          </cell>
          <cell r="E327" t="str">
            <v>kg</v>
          </cell>
          <cell r="H327">
            <v>100</v>
          </cell>
          <cell r="I327">
            <v>3</v>
          </cell>
        </row>
        <row r="328">
          <cell r="B328" t="str">
            <v>茄子</v>
          </cell>
          <cell r="D328">
            <v>1000</v>
          </cell>
          <cell r="E328" t="str">
            <v>kg</v>
          </cell>
          <cell r="H328">
            <v>100</v>
          </cell>
          <cell r="I328">
            <v>3</v>
          </cell>
          <cell r="L328">
            <v>16</v>
          </cell>
        </row>
        <row r="329">
          <cell r="B329" t="str">
            <v>菜心</v>
          </cell>
          <cell r="D329">
            <v>1000</v>
          </cell>
          <cell r="E329" t="str">
            <v>kg</v>
          </cell>
          <cell r="H329">
            <v>100</v>
          </cell>
          <cell r="I329">
            <v>3</v>
          </cell>
        </row>
        <row r="330">
          <cell r="B330" t="str">
            <v>青木瓜片丁</v>
          </cell>
          <cell r="D330">
            <v>1000</v>
          </cell>
          <cell r="E330" t="str">
            <v>kg</v>
          </cell>
          <cell r="H330">
            <v>100</v>
          </cell>
          <cell r="I330">
            <v>3</v>
          </cell>
          <cell r="L330">
            <v>31</v>
          </cell>
        </row>
        <row r="331">
          <cell r="B331" t="str">
            <v>筊白筍(剝皮)</v>
          </cell>
          <cell r="D331">
            <v>1000</v>
          </cell>
          <cell r="E331" t="str">
            <v>kg</v>
          </cell>
          <cell r="H331">
            <v>100</v>
          </cell>
          <cell r="I331">
            <v>3</v>
          </cell>
        </row>
        <row r="332">
          <cell r="B332" t="str">
            <v>牛蒡</v>
          </cell>
          <cell r="D332">
            <v>1000</v>
          </cell>
          <cell r="E332" t="str">
            <v>kg</v>
          </cell>
          <cell r="H332">
            <v>100</v>
          </cell>
          <cell r="I332">
            <v>3</v>
          </cell>
        </row>
        <row r="333">
          <cell r="B333" t="str">
            <v>生鮮玉米筍</v>
          </cell>
          <cell r="D333">
            <v>1000</v>
          </cell>
          <cell r="E333" t="str">
            <v>kg</v>
          </cell>
          <cell r="H333">
            <v>100</v>
          </cell>
          <cell r="I333">
            <v>3</v>
          </cell>
          <cell r="L333">
            <v>15</v>
          </cell>
        </row>
        <row r="334">
          <cell r="B334" t="str">
            <v>豆嬰</v>
          </cell>
          <cell r="D334">
            <v>1000</v>
          </cell>
          <cell r="E334" t="str">
            <v>kg</v>
          </cell>
          <cell r="H334">
            <v>100</v>
          </cell>
          <cell r="I334">
            <v>3</v>
          </cell>
        </row>
        <row r="335">
          <cell r="B335" t="str">
            <v>豌豆夾</v>
          </cell>
          <cell r="D335">
            <v>1000</v>
          </cell>
          <cell r="E335" t="str">
            <v>kg</v>
          </cell>
          <cell r="H335">
            <v>100</v>
          </cell>
          <cell r="I335">
            <v>3</v>
          </cell>
        </row>
        <row r="336">
          <cell r="B336" t="str">
            <v>蘆筍</v>
          </cell>
          <cell r="D336">
            <v>1000</v>
          </cell>
          <cell r="E336" t="str">
            <v>kg</v>
          </cell>
          <cell r="H336">
            <v>100</v>
          </cell>
          <cell r="I336">
            <v>3</v>
          </cell>
        </row>
        <row r="337">
          <cell r="B337" t="str">
            <v>冷凍敏豆</v>
          </cell>
          <cell r="D337">
            <v>1000</v>
          </cell>
          <cell r="E337" t="str">
            <v>kg</v>
          </cell>
          <cell r="H337">
            <v>100</v>
          </cell>
          <cell r="I337">
            <v>3</v>
          </cell>
        </row>
        <row r="338">
          <cell r="B338" t="str">
            <v>四季豆(處理好)</v>
          </cell>
          <cell r="D338">
            <v>1000</v>
          </cell>
          <cell r="E338" t="str">
            <v>kg</v>
          </cell>
          <cell r="H338">
            <v>100</v>
          </cell>
          <cell r="I338">
            <v>3</v>
          </cell>
          <cell r="L338">
            <v>40</v>
          </cell>
        </row>
        <row r="339">
          <cell r="B339" t="str">
            <v>荸薺(去皮)</v>
          </cell>
          <cell r="D339">
            <v>1000</v>
          </cell>
          <cell r="E339" t="str">
            <v>kg</v>
          </cell>
          <cell r="H339">
            <v>100</v>
          </cell>
          <cell r="I339">
            <v>3</v>
          </cell>
        </row>
        <row r="340">
          <cell r="B340" t="str">
            <v>青豆仁</v>
          </cell>
          <cell r="D340">
            <v>1000</v>
          </cell>
          <cell r="E340" t="str">
            <v>kg</v>
          </cell>
          <cell r="H340">
            <v>100</v>
          </cell>
          <cell r="I340">
            <v>3</v>
          </cell>
          <cell r="L340">
            <v>85</v>
          </cell>
        </row>
        <row r="341">
          <cell r="B341" t="str">
            <v>紅蘿蔔中丁</v>
          </cell>
          <cell r="D341">
            <v>1000</v>
          </cell>
          <cell r="E341" t="str">
            <v>kg</v>
          </cell>
          <cell r="H341">
            <v>100</v>
          </cell>
          <cell r="I341">
            <v>3</v>
          </cell>
          <cell r="L341">
            <v>27</v>
          </cell>
        </row>
        <row r="342">
          <cell r="B342" t="str">
            <v>紅蘿蔔小丁</v>
          </cell>
          <cell r="D342">
            <v>1000</v>
          </cell>
          <cell r="E342" t="str">
            <v>kg</v>
          </cell>
          <cell r="H342">
            <v>100</v>
          </cell>
          <cell r="I342">
            <v>3</v>
          </cell>
          <cell r="L342">
            <v>27</v>
          </cell>
        </row>
        <row r="343">
          <cell r="B343" t="str">
            <v>紅蘿蔔片丁</v>
          </cell>
          <cell r="D343">
            <v>1000</v>
          </cell>
          <cell r="E343" t="str">
            <v>kg</v>
          </cell>
          <cell r="H343">
            <v>100</v>
          </cell>
          <cell r="I343">
            <v>3</v>
          </cell>
          <cell r="L343">
            <v>27</v>
          </cell>
        </row>
        <row r="344">
          <cell r="B344" t="str">
            <v>紅蘿蔔絲</v>
          </cell>
          <cell r="D344">
            <v>1000</v>
          </cell>
          <cell r="E344" t="str">
            <v>kg</v>
          </cell>
          <cell r="H344">
            <v>100</v>
          </cell>
          <cell r="I344">
            <v>3</v>
          </cell>
          <cell r="L344">
            <v>27</v>
          </cell>
        </row>
        <row r="345">
          <cell r="B345" t="str">
            <v>紅蘿蔔末</v>
          </cell>
          <cell r="D345">
            <v>1000</v>
          </cell>
          <cell r="E345" t="str">
            <v>kg</v>
          </cell>
          <cell r="H345">
            <v>100</v>
          </cell>
          <cell r="I345">
            <v>3</v>
          </cell>
          <cell r="L345">
            <v>27</v>
          </cell>
        </row>
        <row r="346">
          <cell r="B346" t="str">
            <v>白蘿蔔中丁</v>
          </cell>
          <cell r="D346">
            <v>1000</v>
          </cell>
          <cell r="E346" t="str">
            <v>kg</v>
          </cell>
          <cell r="H346">
            <v>100</v>
          </cell>
          <cell r="I346">
            <v>3</v>
          </cell>
          <cell r="L346">
            <v>24</v>
          </cell>
        </row>
        <row r="347">
          <cell r="B347" t="str">
            <v>白蘿蔔小丁</v>
          </cell>
          <cell r="D347">
            <v>1000</v>
          </cell>
          <cell r="E347" t="str">
            <v>kg</v>
          </cell>
          <cell r="H347">
            <v>100</v>
          </cell>
          <cell r="I347">
            <v>3</v>
          </cell>
          <cell r="L347">
            <v>24</v>
          </cell>
        </row>
        <row r="348">
          <cell r="B348" t="str">
            <v>白蘿蔔片丁</v>
          </cell>
          <cell r="D348">
            <v>1000</v>
          </cell>
          <cell r="E348" t="str">
            <v>kg</v>
          </cell>
          <cell r="H348">
            <v>100</v>
          </cell>
          <cell r="I348">
            <v>3</v>
          </cell>
          <cell r="L348">
            <v>24</v>
          </cell>
        </row>
        <row r="349">
          <cell r="B349" t="str">
            <v>紅k球</v>
          </cell>
          <cell r="D349">
            <v>1000</v>
          </cell>
          <cell r="E349" t="str">
            <v>kg</v>
          </cell>
          <cell r="H349">
            <v>100</v>
          </cell>
          <cell r="I349">
            <v>3</v>
          </cell>
        </row>
        <row r="350">
          <cell r="B350" t="str">
            <v>剝皮洋蔥原件</v>
          </cell>
          <cell r="D350">
            <v>1000</v>
          </cell>
          <cell r="E350" t="str">
            <v>kg</v>
          </cell>
          <cell r="H350">
            <v>100</v>
          </cell>
          <cell r="I350">
            <v>3</v>
          </cell>
          <cell r="L350">
            <v>23</v>
          </cell>
        </row>
        <row r="351">
          <cell r="B351" t="str">
            <v>番茄原件</v>
          </cell>
          <cell r="D351">
            <v>1000</v>
          </cell>
          <cell r="E351" t="str">
            <v>kg</v>
          </cell>
          <cell r="H351">
            <v>100</v>
          </cell>
          <cell r="I351">
            <v>3</v>
          </cell>
          <cell r="L351">
            <v>10</v>
          </cell>
        </row>
        <row r="352">
          <cell r="B352" t="str">
            <v>綠豆芽</v>
          </cell>
          <cell r="D352">
            <v>1000</v>
          </cell>
          <cell r="E352" t="str">
            <v>kg</v>
          </cell>
          <cell r="H352">
            <v>100</v>
          </cell>
          <cell r="I352">
            <v>3</v>
          </cell>
          <cell r="L352">
            <v>56</v>
          </cell>
        </row>
        <row r="353">
          <cell r="B353" t="str">
            <v>黃豆芽</v>
          </cell>
          <cell r="D353">
            <v>1000</v>
          </cell>
          <cell r="E353" t="str">
            <v>kg</v>
          </cell>
          <cell r="H353">
            <v>100</v>
          </cell>
          <cell r="I353">
            <v>3</v>
          </cell>
          <cell r="L353">
            <v>52</v>
          </cell>
        </row>
        <row r="354">
          <cell r="B354" t="str">
            <v>濕木耳</v>
          </cell>
          <cell r="D354">
            <v>1000</v>
          </cell>
          <cell r="E354" t="str">
            <v>kg</v>
          </cell>
          <cell r="H354">
            <v>100</v>
          </cell>
          <cell r="I354">
            <v>3</v>
          </cell>
          <cell r="L354">
            <v>1</v>
          </cell>
        </row>
        <row r="355">
          <cell r="B355" t="str">
            <v>金針菇</v>
          </cell>
          <cell r="D355">
            <v>1000</v>
          </cell>
          <cell r="E355" t="str">
            <v>kg</v>
          </cell>
          <cell r="H355">
            <v>100</v>
          </cell>
          <cell r="I355">
            <v>3</v>
          </cell>
          <cell r="L355">
            <v>1</v>
          </cell>
        </row>
        <row r="356">
          <cell r="B356" t="str">
            <v>鮑魚菇</v>
          </cell>
          <cell r="D356">
            <v>1000</v>
          </cell>
          <cell r="E356" t="str">
            <v>kg</v>
          </cell>
          <cell r="H356">
            <v>100</v>
          </cell>
          <cell r="I356">
            <v>3</v>
          </cell>
          <cell r="L356">
            <v>1</v>
          </cell>
        </row>
        <row r="357">
          <cell r="B357" t="str">
            <v>香菇原件</v>
          </cell>
          <cell r="D357">
            <v>1000</v>
          </cell>
          <cell r="E357" t="str">
            <v>kg</v>
          </cell>
          <cell r="H357">
            <v>100</v>
          </cell>
          <cell r="I357">
            <v>3</v>
          </cell>
          <cell r="L357">
            <v>3</v>
          </cell>
        </row>
        <row r="358">
          <cell r="B358" t="str">
            <v>杏鮑菇原件</v>
          </cell>
          <cell r="D358">
            <v>1000</v>
          </cell>
          <cell r="E358" t="str">
            <v>kg</v>
          </cell>
          <cell r="H358">
            <v>100</v>
          </cell>
          <cell r="I358">
            <v>3</v>
          </cell>
          <cell r="L358">
            <v>1</v>
          </cell>
        </row>
        <row r="359">
          <cell r="B359" t="str">
            <v>小杏鮑菇</v>
          </cell>
          <cell r="D359">
            <v>1000</v>
          </cell>
          <cell r="E359" t="str">
            <v>kg</v>
          </cell>
          <cell r="H359">
            <v>100</v>
          </cell>
          <cell r="I359">
            <v>3</v>
          </cell>
        </row>
        <row r="360">
          <cell r="B360" t="str">
            <v>美白菇</v>
          </cell>
          <cell r="D360">
            <v>1000</v>
          </cell>
          <cell r="E360" t="str">
            <v>kg</v>
          </cell>
          <cell r="H360">
            <v>100</v>
          </cell>
          <cell r="I360">
            <v>3</v>
          </cell>
        </row>
        <row r="361">
          <cell r="B361" t="str">
            <v>珊瑚菇</v>
          </cell>
          <cell r="D361">
            <v>1000</v>
          </cell>
          <cell r="E361" t="str">
            <v>kg</v>
          </cell>
          <cell r="H361">
            <v>100</v>
          </cell>
          <cell r="I361">
            <v>3</v>
          </cell>
        </row>
        <row r="362">
          <cell r="B362" t="str">
            <v>秀珍菇</v>
          </cell>
          <cell r="D362">
            <v>1000</v>
          </cell>
          <cell r="E362" t="str">
            <v>kg</v>
          </cell>
          <cell r="H362">
            <v>100</v>
          </cell>
          <cell r="I362">
            <v>3</v>
          </cell>
        </row>
        <row r="363">
          <cell r="B363" t="str">
            <v>精靈菇</v>
          </cell>
          <cell r="D363">
            <v>1000</v>
          </cell>
          <cell r="E363" t="str">
            <v>kg</v>
          </cell>
          <cell r="H363">
            <v>100</v>
          </cell>
          <cell r="I363">
            <v>3</v>
          </cell>
        </row>
        <row r="364">
          <cell r="B364" t="str">
            <v>鴻喜菇</v>
          </cell>
          <cell r="D364">
            <v>1000</v>
          </cell>
          <cell r="E364" t="str">
            <v>kg</v>
          </cell>
          <cell r="H364">
            <v>100</v>
          </cell>
          <cell r="I364">
            <v>3</v>
          </cell>
          <cell r="L364">
            <v>2</v>
          </cell>
        </row>
        <row r="365">
          <cell r="B365" t="str">
            <v>柳松菇</v>
          </cell>
          <cell r="D365">
            <v>1000</v>
          </cell>
          <cell r="E365" t="str">
            <v>kg</v>
          </cell>
          <cell r="H365">
            <v>100</v>
          </cell>
          <cell r="I365">
            <v>3</v>
          </cell>
        </row>
        <row r="366">
          <cell r="B366" t="str">
            <v>草菇</v>
          </cell>
          <cell r="D366">
            <v>1000</v>
          </cell>
          <cell r="E366" t="str">
            <v>kg</v>
          </cell>
          <cell r="H366">
            <v>100</v>
          </cell>
          <cell r="I366">
            <v>3</v>
          </cell>
        </row>
        <row r="367">
          <cell r="B367" t="str">
            <v>蘑菇</v>
          </cell>
          <cell r="D367">
            <v>1000</v>
          </cell>
          <cell r="E367" t="str">
            <v>kg</v>
          </cell>
          <cell r="H367">
            <v>100</v>
          </cell>
          <cell r="I367">
            <v>3</v>
          </cell>
        </row>
        <row r="368">
          <cell r="B368" t="str">
            <v>蘑菇片</v>
          </cell>
          <cell r="D368">
            <v>1000</v>
          </cell>
          <cell r="E368" t="str">
            <v>kg</v>
          </cell>
          <cell r="H368">
            <v>100</v>
          </cell>
          <cell r="I368">
            <v>3</v>
          </cell>
        </row>
        <row r="369">
          <cell r="B369" t="str">
            <v>海帶茸</v>
          </cell>
          <cell r="D369">
            <v>1000</v>
          </cell>
          <cell r="E369" t="str">
            <v>kg</v>
          </cell>
          <cell r="H369">
            <v>100</v>
          </cell>
          <cell r="I369">
            <v>3</v>
          </cell>
          <cell r="L369">
            <v>162</v>
          </cell>
        </row>
        <row r="370">
          <cell r="B370" t="str">
            <v>乾海結</v>
          </cell>
          <cell r="D370">
            <v>1000</v>
          </cell>
          <cell r="E370" t="str">
            <v>kg</v>
          </cell>
          <cell r="H370">
            <v>100</v>
          </cell>
          <cell r="I370">
            <v>3</v>
          </cell>
          <cell r="L370">
            <v>791</v>
          </cell>
        </row>
        <row r="371">
          <cell r="B371" t="str">
            <v>乾海絲</v>
          </cell>
          <cell r="D371">
            <v>1000</v>
          </cell>
          <cell r="E371" t="str">
            <v>kg</v>
          </cell>
          <cell r="H371">
            <v>100</v>
          </cell>
          <cell r="I371">
            <v>3</v>
          </cell>
          <cell r="L371">
            <v>791</v>
          </cell>
        </row>
        <row r="372">
          <cell r="B372" t="str">
            <v>乾海芽</v>
          </cell>
          <cell r="D372">
            <v>1000</v>
          </cell>
          <cell r="E372" t="str">
            <v>kg</v>
          </cell>
          <cell r="H372">
            <v>100</v>
          </cell>
          <cell r="I372">
            <v>3</v>
          </cell>
          <cell r="L372">
            <v>199</v>
          </cell>
        </row>
        <row r="373">
          <cell r="B373" t="str">
            <v>乾海根</v>
          </cell>
          <cell r="D373">
            <v>1000</v>
          </cell>
          <cell r="E373" t="str">
            <v>kg</v>
          </cell>
          <cell r="H373">
            <v>100</v>
          </cell>
          <cell r="I373">
            <v>3</v>
          </cell>
          <cell r="L373">
            <v>816</v>
          </cell>
        </row>
        <row r="374">
          <cell r="B374" t="str">
            <v>海帶根</v>
          </cell>
          <cell r="D374">
            <v>1000</v>
          </cell>
          <cell r="E374" t="str">
            <v>kg</v>
          </cell>
          <cell r="H374">
            <v>100</v>
          </cell>
          <cell r="I374">
            <v>3</v>
          </cell>
          <cell r="L374">
            <v>80</v>
          </cell>
        </row>
        <row r="375">
          <cell r="B375" t="str">
            <v>乾木耳</v>
          </cell>
          <cell r="D375">
            <v>1000</v>
          </cell>
          <cell r="E375" t="str">
            <v>kg</v>
          </cell>
          <cell r="H375">
            <v>100</v>
          </cell>
          <cell r="I375">
            <v>3</v>
          </cell>
          <cell r="L375">
            <v>113</v>
          </cell>
        </row>
        <row r="376">
          <cell r="B376" t="str">
            <v>紫菜片</v>
          </cell>
          <cell r="D376">
            <v>1000</v>
          </cell>
          <cell r="E376" t="str">
            <v>kg</v>
          </cell>
          <cell r="H376">
            <v>100</v>
          </cell>
          <cell r="I376">
            <v>3</v>
          </cell>
          <cell r="L376">
            <v>342</v>
          </cell>
        </row>
        <row r="377">
          <cell r="B377" t="str">
            <v>海苔粉</v>
          </cell>
          <cell r="D377">
            <v>1000</v>
          </cell>
          <cell r="E377" t="str">
            <v>kg</v>
          </cell>
          <cell r="H377">
            <v>40</v>
          </cell>
          <cell r="I377">
            <v>3</v>
          </cell>
          <cell r="L377">
            <v>298</v>
          </cell>
        </row>
        <row r="378">
          <cell r="B378" t="str">
            <v>海苔絲</v>
          </cell>
          <cell r="D378">
            <v>1000</v>
          </cell>
          <cell r="E378" t="str">
            <v>kg</v>
          </cell>
          <cell r="H378">
            <v>40</v>
          </cell>
          <cell r="I378">
            <v>3</v>
          </cell>
          <cell r="L378">
            <v>298</v>
          </cell>
        </row>
        <row r="379">
          <cell r="B379" t="str">
            <v>筍干</v>
          </cell>
          <cell r="D379">
            <v>1000</v>
          </cell>
          <cell r="E379" t="str">
            <v>kg</v>
          </cell>
          <cell r="H379">
            <v>100</v>
          </cell>
          <cell r="I379">
            <v>3</v>
          </cell>
        </row>
        <row r="380">
          <cell r="B380" t="str">
            <v>榨菜</v>
          </cell>
          <cell r="D380">
            <v>1000</v>
          </cell>
          <cell r="E380" t="str">
            <v>kg</v>
          </cell>
          <cell r="H380">
            <v>100</v>
          </cell>
          <cell r="I380">
            <v>3</v>
          </cell>
          <cell r="L380">
            <v>47</v>
          </cell>
        </row>
        <row r="381">
          <cell r="B381" t="str">
            <v>酸菜甲</v>
          </cell>
          <cell r="D381">
            <v>600</v>
          </cell>
          <cell r="E381" t="str">
            <v>斤</v>
          </cell>
          <cell r="H381">
            <v>10</v>
          </cell>
          <cell r="I381">
            <v>3</v>
          </cell>
        </row>
        <row r="382">
          <cell r="B382" t="str">
            <v>酸菜</v>
          </cell>
          <cell r="D382">
            <v>1000</v>
          </cell>
          <cell r="E382" t="str">
            <v>kg</v>
          </cell>
          <cell r="H382">
            <v>100</v>
          </cell>
          <cell r="I382">
            <v>3</v>
          </cell>
        </row>
        <row r="383">
          <cell r="B383" t="str">
            <v>花瓜片</v>
          </cell>
          <cell r="D383">
            <v>1000</v>
          </cell>
          <cell r="E383" t="str">
            <v>kg</v>
          </cell>
          <cell r="H383">
            <v>100</v>
          </cell>
          <cell r="I383">
            <v>3</v>
          </cell>
        </row>
        <row r="384">
          <cell r="B384" t="str">
            <v>碎花瓜</v>
          </cell>
          <cell r="D384">
            <v>1000</v>
          </cell>
          <cell r="E384" t="str">
            <v>kg</v>
          </cell>
          <cell r="H384">
            <v>100</v>
          </cell>
          <cell r="I384">
            <v>3</v>
          </cell>
        </row>
        <row r="385">
          <cell r="B385" t="str">
            <v>味全花瓜</v>
          </cell>
          <cell r="D385">
            <v>1000</v>
          </cell>
          <cell r="E385" t="str">
            <v>kg</v>
          </cell>
          <cell r="H385">
            <v>100</v>
          </cell>
          <cell r="I385">
            <v>3</v>
          </cell>
        </row>
        <row r="386">
          <cell r="B386" t="str">
            <v>梅干菜</v>
          </cell>
          <cell r="D386">
            <v>1000</v>
          </cell>
          <cell r="E386" t="str">
            <v>kg</v>
          </cell>
          <cell r="H386">
            <v>50</v>
          </cell>
          <cell r="I386">
            <v>3</v>
          </cell>
          <cell r="L386">
            <v>381</v>
          </cell>
        </row>
        <row r="387">
          <cell r="B387" t="str">
            <v>菜脯</v>
          </cell>
          <cell r="D387">
            <v>1000</v>
          </cell>
          <cell r="E387" t="str">
            <v>kg</v>
          </cell>
          <cell r="H387">
            <v>100</v>
          </cell>
          <cell r="I387">
            <v>3</v>
          </cell>
        </row>
        <row r="388">
          <cell r="B388" t="str">
            <v>福菜</v>
          </cell>
          <cell r="D388">
            <v>1000</v>
          </cell>
          <cell r="E388" t="str">
            <v>kg</v>
          </cell>
          <cell r="H388">
            <v>100</v>
          </cell>
          <cell r="I388">
            <v>3</v>
          </cell>
        </row>
        <row r="389">
          <cell r="B389" t="str">
            <v>蔭瓜</v>
          </cell>
          <cell r="D389">
            <v>3000</v>
          </cell>
          <cell r="E389" t="str">
            <v>罐</v>
          </cell>
          <cell r="H389">
            <v>100</v>
          </cell>
          <cell r="I389">
            <v>3</v>
          </cell>
        </row>
        <row r="390">
          <cell r="B390" t="str">
            <v>蘿蔔絲</v>
          </cell>
          <cell r="D390">
            <v>1000</v>
          </cell>
          <cell r="E390" t="str">
            <v>kg</v>
          </cell>
          <cell r="H390">
            <v>100</v>
          </cell>
          <cell r="I390">
            <v>3</v>
          </cell>
        </row>
        <row r="391">
          <cell r="B391" t="str">
            <v>冬菜</v>
          </cell>
          <cell r="D391">
            <v>1000</v>
          </cell>
          <cell r="E391" t="str">
            <v>kg</v>
          </cell>
          <cell r="H391">
            <v>100</v>
          </cell>
          <cell r="I391">
            <v>3</v>
          </cell>
          <cell r="L391">
            <v>126</v>
          </cell>
        </row>
        <row r="392">
          <cell r="B392" t="str">
            <v>醃冬瓜罐</v>
          </cell>
          <cell r="D392">
            <v>1000</v>
          </cell>
          <cell r="E392" t="str">
            <v>kg</v>
          </cell>
          <cell r="H392">
            <v>100</v>
          </cell>
          <cell r="I392">
            <v>3</v>
          </cell>
        </row>
        <row r="393">
          <cell r="B393" t="str">
            <v>白蒟蒻片</v>
          </cell>
          <cell r="D393">
            <v>1000</v>
          </cell>
          <cell r="E393" t="str">
            <v>kg</v>
          </cell>
          <cell r="H393">
            <v>100</v>
          </cell>
          <cell r="I393">
            <v>0</v>
          </cell>
        </row>
        <row r="394">
          <cell r="B394" t="str">
            <v>蒟蒻小卷</v>
          </cell>
          <cell r="D394">
            <v>1000</v>
          </cell>
          <cell r="E394" t="str">
            <v>kg</v>
          </cell>
          <cell r="H394">
            <v>100</v>
          </cell>
          <cell r="I394">
            <v>0</v>
          </cell>
        </row>
        <row r="395">
          <cell r="B395" t="str">
            <v>素蟹肉絲</v>
          </cell>
          <cell r="D395">
            <v>1000</v>
          </cell>
          <cell r="E395" t="str">
            <v>kg</v>
          </cell>
          <cell r="H395">
            <v>100</v>
          </cell>
          <cell r="I395">
            <v>0</v>
          </cell>
        </row>
        <row r="396">
          <cell r="B396" t="str">
            <v>韓式泡菜</v>
          </cell>
          <cell r="D396">
            <v>1000</v>
          </cell>
          <cell r="E396" t="str">
            <v>kg</v>
          </cell>
          <cell r="H396">
            <v>100</v>
          </cell>
          <cell r="I396">
            <v>3</v>
          </cell>
        </row>
        <row r="397">
          <cell r="B397" t="str">
            <v>蒲瓜粗條</v>
          </cell>
          <cell r="D397">
            <v>1000</v>
          </cell>
          <cell r="E397" t="str">
            <v>kg</v>
          </cell>
          <cell r="H397">
            <v>100</v>
          </cell>
          <cell r="I397">
            <v>3</v>
          </cell>
        </row>
        <row r="398">
          <cell r="B398" t="str">
            <v>蒲瓜片</v>
          </cell>
          <cell r="D398">
            <v>1000</v>
          </cell>
          <cell r="E398" t="str">
            <v>kg</v>
          </cell>
          <cell r="H398">
            <v>100</v>
          </cell>
          <cell r="I398">
            <v>3</v>
          </cell>
        </row>
        <row r="399">
          <cell r="B399" t="str">
            <v>有機蔬菜(切)</v>
          </cell>
          <cell r="D399">
            <v>1000</v>
          </cell>
          <cell r="E399" t="str">
            <v>kg</v>
          </cell>
          <cell r="H399">
            <v>100</v>
          </cell>
          <cell r="I399">
            <v>3</v>
          </cell>
          <cell r="L399">
            <v>126</v>
          </cell>
        </row>
        <row r="400">
          <cell r="B400" t="str">
            <v>有機小松菜</v>
          </cell>
          <cell r="D400">
            <v>1000</v>
          </cell>
          <cell r="E400" t="str">
            <v>kg</v>
          </cell>
          <cell r="H400">
            <v>100</v>
          </cell>
          <cell r="I400">
            <v>3</v>
          </cell>
          <cell r="L400">
            <v>126</v>
          </cell>
        </row>
        <row r="401">
          <cell r="B401" t="str">
            <v>有機青松菜</v>
          </cell>
          <cell r="D401">
            <v>1000</v>
          </cell>
          <cell r="E401" t="str">
            <v>kg</v>
          </cell>
          <cell r="H401">
            <v>100</v>
          </cell>
          <cell r="I401">
            <v>3</v>
          </cell>
          <cell r="L401">
            <v>126</v>
          </cell>
        </row>
        <row r="402">
          <cell r="B402" t="str">
            <v>有機荷葉白菜</v>
          </cell>
          <cell r="D402">
            <v>1000</v>
          </cell>
          <cell r="E402" t="str">
            <v>kg</v>
          </cell>
          <cell r="H402">
            <v>100</v>
          </cell>
          <cell r="I402">
            <v>3</v>
          </cell>
          <cell r="L402">
            <v>131</v>
          </cell>
        </row>
        <row r="403">
          <cell r="B403" t="str">
            <v>有機黑葉白菜</v>
          </cell>
          <cell r="D403">
            <v>1000</v>
          </cell>
          <cell r="E403" t="str">
            <v>kg</v>
          </cell>
          <cell r="H403">
            <v>100</v>
          </cell>
          <cell r="I403">
            <v>3</v>
          </cell>
          <cell r="L403">
            <v>101</v>
          </cell>
        </row>
        <row r="404">
          <cell r="B404" t="str">
            <v>有機青江菜</v>
          </cell>
          <cell r="D404">
            <v>1000</v>
          </cell>
          <cell r="E404" t="str">
            <v>kg</v>
          </cell>
          <cell r="H404">
            <v>100</v>
          </cell>
          <cell r="I404">
            <v>3</v>
          </cell>
          <cell r="L404">
            <v>142</v>
          </cell>
        </row>
        <row r="405">
          <cell r="B405" t="str">
            <v>有機千寶菜</v>
          </cell>
          <cell r="D405">
            <v>1000</v>
          </cell>
          <cell r="E405" t="str">
            <v>kg</v>
          </cell>
          <cell r="H405">
            <v>100</v>
          </cell>
          <cell r="I405">
            <v>3</v>
          </cell>
          <cell r="L405">
            <v>126</v>
          </cell>
        </row>
        <row r="406">
          <cell r="B406" t="str">
            <v>有機空心菜</v>
          </cell>
          <cell r="D406">
            <v>1001</v>
          </cell>
          <cell r="E406" t="str">
            <v>kg</v>
          </cell>
          <cell r="H406">
            <v>100</v>
          </cell>
          <cell r="I406">
            <v>3</v>
          </cell>
          <cell r="L406">
            <v>105</v>
          </cell>
        </row>
        <row r="407">
          <cell r="B407" t="str">
            <v>有機小白菜</v>
          </cell>
          <cell r="D407">
            <v>1000</v>
          </cell>
          <cell r="E407" t="str">
            <v>kg</v>
          </cell>
          <cell r="H407">
            <v>100</v>
          </cell>
          <cell r="I407">
            <v>3</v>
          </cell>
          <cell r="L407">
            <v>127</v>
          </cell>
        </row>
        <row r="408">
          <cell r="B408" t="str">
            <v>有機高麗菜</v>
          </cell>
          <cell r="D408">
            <v>1000</v>
          </cell>
          <cell r="E408" t="str">
            <v>kg</v>
          </cell>
          <cell r="H408">
            <v>100</v>
          </cell>
          <cell r="I408">
            <v>3</v>
          </cell>
          <cell r="L408">
            <v>120</v>
          </cell>
        </row>
        <row r="409">
          <cell r="B409" t="str">
            <v>有機味美菜</v>
          </cell>
          <cell r="D409">
            <v>1000</v>
          </cell>
          <cell r="E409" t="str">
            <v>kg</v>
          </cell>
          <cell r="H409">
            <v>100</v>
          </cell>
          <cell r="I409">
            <v>3</v>
          </cell>
          <cell r="L409">
            <v>120</v>
          </cell>
        </row>
        <row r="410">
          <cell r="B410" t="str">
            <v>有機菠菜</v>
          </cell>
          <cell r="D410">
            <v>1000</v>
          </cell>
          <cell r="E410" t="str">
            <v>kg</v>
          </cell>
          <cell r="H410">
            <v>100</v>
          </cell>
          <cell r="I410">
            <v>3</v>
          </cell>
          <cell r="L410">
            <v>100</v>
          </cell>
        </row>
        <row r="411">
          <cell r="B411" t="str">
            <v>有機廣島菜</v>
          </cell>
          <cell r="D411">
            <v>1000</v>
          </cell>
          <cell r="E411" t="str">
            <v>kg</v>
          </cell>
          <cell r="H411">
            <v>100</v>
          </cell>
          <cell r="I411">
            <v>3</v>
          </cell>
          <cell r="L411">
            <v>100</v>
          </cell>
        </row>
        <row r="412">
          <cell r="B412" t="str">
            <v>有機莧菜</v>
          </cell>
          <cell r="D412">
            <v>1000</v>
          </cell>
          <cell r="E412" t="str">
            <v>kg</v>
          </cell>
          <cell r="H412">
            <v>100</v>
          </cell>
          <cell r="I412">
            <v>3</v>
          </cell>
          <cell r="L412">
            <v>100</v>
          </cell>
        </row>
        <row r="413">
          <cell r="B413" t="str">
            <v>有機福山萵苣</v>
          </cell>
          <cell r="D413">
            <v>1000</v>
          </cell>
          <cell r="E413" t="str">
            <v>kg</v>
          </cell>
          <cell r="H413">
            <v>100</v>
          </cell>
          <cell r="I413">
            <v>3</v>
          </cell>
          <cell r="L413">
            <v>100</v>
          </cell>
        </row>
        <row r="414">
          <cell r="B414" t="str">
            <v>有機蘿蔓萵苣</v>
          </cell>
          <cell r="D414">
            <v>1000</v>
          </cell>
          <cell r="E414" t="str">
            <v>kg</v>
          </cell>
          <cell r="H414">
            <v>100</v>
          </cell>
          <cell r="I414">
            <v>3</v>
          </cell>
          <cell r="L414">
            <v>100</v>
          </cell>
        </row>
        <row r="415">
          <cell r="B415" t="str">
            <v>有機山菠菜</v>
          </cell>
          <cell r="D415">
            <v>1000</v>
          </cell>
          <cell r="E415" t="str">
            <v>kg</v>
          </cell>
          <cell r="H415">
            <v>100</v>
          </cell>
          <cell r="I415">
            <v>3</v>
          </cell>
          <cell r="L415">
            <v>100</v>
          </cell>
        </row>
        <row r="416">
          <cell r="B416" t="str">
            <v>有機白莧菜</v>
          </cell>
          <cell r="D416">
            <v>1000</v>
          </cell>
          <cell r="E416" t="str">
            <v>kg</v>
          </cell>
          <cell r="H416">
            <v>100</v>
          </cell>
          <cell r="I416">
            <v>3</v>
          </cell>
          <cell r="L416">
            <v>100</v>
          </cell>
        </row>
        <row r="417">
          <cell r="B417" t="str">
            <v>有機A菜</v>
          </cell>
          <cell r="D417">
            <v>1000</v>
          </cell>
          <cell r="E417" t="str">
            <v>kg</v>
          </cell>
          <cell r="H417">
            <v>100</v>
          </cell>
          <cell r="I417">
            <v>3</v>
          </cell>
          <cell r="L417">
            <v>100</v>
          </cell>
        </row>
        <row r="418">
          <cell r="B418" t="str">
            <v>結頭菜片丁</v>
          </cell>
          <cell r="D418">
            <v>1000</v>
          </cell>
          <cell r="E418" t="str">
            <v>kg</v>
          </cell>
          <cell r="H418">
            <v>100</v>
          </cell>
          <cell r="I418">
            <v>3</v>
          </cell>
          <cell r="L418">
            <v>23</v>
          </cell>
        </row>
        <row r="419">
          <cell r="B419" t="str">
            <v>有機山茼蒿</v>
          </cell>
          <cell r="D419">
            <v>1000</v>
          </cell>
          <cell r="E419" t="str">
            <v>kg</v>
          </cell>
          <cell r="H419">
            <v>100</v>
          </cell>
          <cell r="I419">
            <v>3</v>
          </cell>
          <cell r="L419">
            <v>100</v>
          </cell>
        </row>
        <row r="420">
          <cell r="B420" t="str">
            <v>有機油江菜</v>
          </cell>
          <cell r="D420">
            <v>1000</v>
          </cell>
          <cell r="E420" t="str">
            <v>kg</v>
          </cell>
          <cell r="H420">
            <v>100</v>
          </cell>
          <cell r="I420">
            <v>3</v>
          </cell>
          <cell r="L420">
            <v>100</v>
          </cell>
        </row>
        <row r="421">
          <cell r="B421" t="str">
            <v>名稱</v>
          </cell>
          <cell r="D421" t="str">
            <v>係數</v>
          </cell>
          <cell r="E421" t="str">
            <v>單位</v>
          </cell>
          <cell r="F421" t="str">
            <v>原重</v>
          </cell>
          <cell r="G421" t="str">
            <v>實重</v>
          </cell>
          <cell r="H421" t="str">
            <v>每份克數</v>
          </cell>
          <cell r="I421" t="str">
            <v>分類</v>
          </cell>
          <cell r="K421" t="str">
            <v>出貨商</v>
          </cell>
          <cell r="L421" t="str">
            <v>電話</v>
          </cell>
          <cell r="M421" t="str">
            <v>地址</v>
          </cell>
        </row>
        <row r="422">
          <cell r="B422" t="str">
            <v>鳳梨罐</v>
          </cell>
          <cell r="D422">
            <v>1000</v>
          </cell>
          <cell r="E422" t="str">
            <v>kg</v>
          </cell>
          <cell r="I422">
            <v>4</v>
          </cell>
        </row>
        <row r="423">
          <cell r="B423" t="str">
            <v>鳳梨中丁</v>
          </cell>
          <cell r="D423">
            <v>1000</v>
          </cell>
          <cell r="E423" t="str">
            <v>kg</v>
          </cell>
          <cell r="H423">
            <v>110</v>
          </cell>
          <cell r="I423">
            <v>4</v>
          </cell>
          <cell r="L423">
            <v>10</v>
          </cell>
        </row>
        <row r="424">
          <cell r="B424" t="str">
            <v>醃鳳梨罐</v>
          </cell>
          <cell r="D424">
            <v>1000</v>
          </cell>
          <cell r="E424" t="str">
            <v>kg</v>
          </cell>
          <cell r="H424">
            <v>30</v>
          </cell>
          <cell r="I424">
            <v>4</v>
          </cell>
        </row>
        <row r="425">
          <cell r="B425" t="str">
            <v>鳳梨小丁</v>
          </cell>
          <cell r="D425">
            <v>1000</v>
          </cell>
          <cell r="E425" t="str">
            <v>kg</v>
          </cell>
          <cell r="H425">
            <v>110</v>
          </cell>
          <cell r="I425">
            <v>4</v>
          </cell>
          <cell r="L425">
            <v>10</v>
          </cell>
        </row>
        <row r="426">
          <cell r="B426" t="str">
            <v>葡萄乾</v>
          </cell>
          <cell r="D426">
            <v>1000</v>
          </cell>
          <cell r="E426" t="str">
            <v>kg</v>
          </cell>
          <cell r="I426">
            <v>4</v>
          </cell>
        </row>
        <row r="427">
          <cell r="B427" t="str">
            <v>檸檬</v>
          </cell>
          <cell r="D427">
            <v>1000</v>
          </cell>
          <cell r="E427" t="str">
            <v>罐</v>
          </cell>
          <cell r="I427">
            <v>4</v>
          </cell>
        </row>
        <row r="428">
          <cell r="B428" t="str">
            <v>桂圓乾</v>
          </cell>
          <cell r="D428">
            <v>1000</v>
          </cell>
          <cell r="E428" t="str">
            <v>kg</v>
          </cell>
          <cell r="H428">
            <v>22</v>
          </cell>
          <cell r="I428">
            <v>4</v>
          </cell>
          <cell r="L428">
            <v>49</v>
          </cell>
        </row>
        <row r="429">
          <cell r="B429" t="str">
            <v>水蜜桃罐</v>
          </cell>
          <cell r="D429">
            <v>1000</v>
          </cell>
          <cell r="E429" t="str">
            <v>kg</v>
          </cell>
          <cell r="I429">
            <v>4</v>
          </cell>
        </row>
        <row r="430">
          <cell r="B430" t="str">
            <v>甘蔗汁</v>
          </cell>
          <cell r="D430">
            <v>1000</v>
          </cell>
          <cell r="E430" t="str">
            <v>kg</v>
          </cell>
        </row>
        <row r="431">
          <cell r="B431" t="str">
            <v>甘蔗</v>
          </cell>
          <cell r="D431">
            <v>1000</v>
          </cell>
          <cell r="E431" t="str">
            <v>kg</v>
          </cell>
        </row>
        <row r="432">
          <cell r="B432" t="str">
            <v>名稱</v>
          </cell>
          <cell r="D432" t="str">
            <v>係數</v>
          </cell>
          <cell r="E432" t="str">
            <v>單位</v>
          </cell>
          <cell r="F432" t="str">
            <v>原重</v>
          </cell>
          <cell r="G432" t="str">
            <v>實重</v>
          </cell>
          <cell r="H432" t="str">
            <v>每份克數</v>
          </cell>
          <cell r="I432" t="str">
            <v>分類</v>
          </cell>
          <cell r="K432" t="str">
            <v>出貨商</v>
          </cell>
          <cell r="L432" t="str">
            <v>電話</v>
          </cell>
          <cell r="M432" t="str">
            <v>地址</v>
          </cell>
        </row>
        <row r="433">
          <cell r="B433" t="str">
            <v>奶粉</v>
          </cell>
          <cell r="D433">
            <v>1000</v>
          </cell>
          <cell r="E433" t="str">
            <v>kg</v>
          </cell>
          <cell r="H433">
            <v>25</v>
          </cell>
          <cell r="I433">
            <v>5</v>
          </cell>
          <cell r="L433">
            <v>912</v>
          </cell>
        </row>
        <row r="434">
          <cell r="B434" t="str">
            <v>奶水</v>
          </cell>
          <cell r="D434">
            <v>1000</v>
          </cell>
          <cell r="E434" t="str">
            <v>kg</v>
          </cell>
          <cell r="H434">
            <v>240</v>
          </cell>
          <cell r="I434">
            <v>5</v>
          </cell>
          <cell r="L434">
            <v>225</v>
          </cell>
        </row>
        <row r="435">
          <cell r="B435" t="str">
            <v>起士片</v>
          </cell>
          <cell r="D435">
            <v>1000</v>
          </cell>
          <cell r="E435" t="str">
            <v>kg</v>
          </cell>
          <cell r="H435">
            <v>45</v>
          </cell>
          <cell r="I435">
            <v>5</v>
          </cell>
          <cell r="L435">
            <v>606</v>
          </cell>
        </row>
        <row r="436">
          <cell r="B436" t="str">
            <v>起士絲</v>
          </cell>
          <cell r="D436">
            <v>1000</v>
          </cell>
          <cell r="E436" t="str">
            <v>kg</v>
          </cell>
          <cell r="H436">
            <v>45</v>
          </cell>
          <cell r="I436">
            <v>5</v>
          </cell>
          <cell r="L436">
            <v>575</v>
          </cell>
        </row>
        <row r="437">
          <cell r="B437" t="str">
            <v>起士粉</v>
          </cell>
          <cell r="D437">
            <v>1000</v>
          </cell>
          <cell r="E437" t="str">
            <v>kg</v>
          </cell>
          <cell r="H437">
            <v>20</v>
          </cell>
          <cell r="I437">
            <v>5</v>
          </cell>
          <cell r="L437">
            <v>1151</v>
          </cell>
        </row>
        <row r="438">
          <cell r="B438" t="str">
            <v>名稱</v>
          </cell>
          <cell r="D438" t="str">
            <v>係數</v>
          </cell>
          <cell r="E438" t="str">
            <v>單位</v>
          </cell>
          <cell r="F438" t="str">
            <v>原重</v>
          </cell>
          <cell r="G438" t="str">
            <v>實重</v>
          </cell>
          <cell r="H438" t="str">
            <v>每份克數</v>
          </cell>
          <cell r="I438" t="str">
            <v>分類</v>
          </cell>
          <cell r="K438" t="str">
            <v>出貨商</v>
          </cell>
          <cell r="L438" t="str">
            <v>電話</v>
          </cell>
          <cell r="M438" t="str">
            <v>地址</v>
          </cell>
        </row>
        <row r="439">
          <cell r="B439" t="str">
            <v>油脂</v>
          </cell>
          <cell r="H439">
            <v>5</v>
          </cell>
          <cell r="I439">
            <v>6</v>
          </cell>
          <cell r="L439">
            <v>0</v>
          </cell>
        </row>
        <row r="440">
          <cell r="B440" t="str">
            <v>培根片</v>
          </cell>
          <cell r="D440">
            <v>1000</v>
          </cell>
          <cell r="E440" t="str">
            <v>kg</v>
          </cell>
          <cell r="H440">
            <v>10</v>
          </cell>
          <cell r="I440">
            <v>6</v>
          </cell>
          <cell r="L440">
            <v>3</v>
          </cell>
        </row>
        <row r="441">
          <cell r="B441" t="str">
            <v>麻油</v>
          </cell>
          <cell r="D441">
            <v>3000</v>
          </cell>
          <cell r="E441" t="str">
            <v>罐</v>
          </cell>
          <cell r="H441">
            <v>5</v>
          </cell>
          <cell r="I441">
            <v>6</v>
          </cell>
          <cell r="L441">
            <v>0</v>
          </cell>
        </row>
        <row r="442">
          <cell r="B442" t="str">
            <v>麻油(小)</v>
          </cell>
          <cell r="D442">
            <v>3000</v>
          </cell>
          <cell r="E442" t="str">
            <v>罐</v>
          </cell>
          <cell r="H442">
            <v>5</v>
          </cell>
          <cell r="I442">
            <v>6</v>
          </cell>
          <cell r="L442">
            <v>0</v>
          </cell>
        </row>
        <row r="443">
          <cell r="B443" t="str">
            <v>香油</v>
          </cell>
          <cell r="D443">
            <v>3000</v>
          </cell>
          <cell r="E443" t="str">
            <v>罐</v>
          </cell>
          <cell r="H443">
            <v>5</v>
          </cell>
          <cell r="I443">
            <v>6</v>
          </cell>
          <cell r="L443">
            <v>0</v>
          </cell>
        </row>
        <row r="444">
          <cell r="B444" t="str">
            <v>黑麻油</v>
          </cell>
          <cell r="D444">
            <v>3000</v>
          </cell>
          <cell r="E444" t="str">
            <v>罐</v>
          </cell>
          <cell r="H444">
            <v>5</v>
          </cell>
          <cell r="I444">
            <v>6</v>
          </cell>
          <cell r="L444">
            <v>0</v>
          </cell>
        </row>
        <row r="445">
          <cell r="B445" t="str">
            <v>奶油</v>
          </cell>
          <cell r="D445">
            <v>10000</v>
          </cell>
          <cell r="E445" t="str">
            <v>箱</v>
          </cell>
          <cell r="H445">
            <v>6</v>
          </cell>
          <cell r="I445">
            <v>6</v>
          </cell>
          <cell r="L445">
            <v>20</v>
          </cell>
        </row>
        <row r="446">
          <cell r="B446" t="str">
            <v>香油</v>
          </cell>
          <cell r="D446">
            <v>15000</v>
          </cell>
          <cell r="E446" t="str">
            <v>箱</v>
          </cell>
          <cell r="H446">
            <v>5</v>
          </cell>
          <cell r="I446">
            <v>6</v>
          </cell>
          <cell r="L446">
            <v>0</v>
          </cell>
        </row>
        <row r="447">
          <cell r="B447" t="str">
            <v>熟腰果</v>
          </cell>
          <cell r="D447">
            <v>1000</v>
          </cell>
          <cell r="E447" t="str">
            <v>kg</v>
          </cell>
          <cell r="H447">
            <v>8</v>
          </cell>
          <cell r="I447">
            <v>6</v>
          </cell>
        </row>
        <row r="448">
          <cell r="B448" t="str">
            <v>生腰果</v>
          </cell>
          <cell r="D448">
            <v>1000</v>
          </cell>
          <cell r="E448" t="str">
            <v>kg</v>
          </cell>
          <cell r="H448">
            <v>8</v>
          </cell>
          <cell r="I448">
            <v>6</v>
          </cell>
          <cell r="L448">
            <v>45</v>
          </cell>
        </row>
        <row r="449">
          <cell r="B449" t="str">
            <v>熟杏仁果(5kg/包)</v>
          </cell>
          <cell r="D449">
            <v>1000</v>
          </cell>
          <cell r="E449" t="str">
            <v>kg</v>
          </cell>
          <cell r="H449">
            <v>7</v>
          </cell>
          <cell r="I449">
            <v>6</v>
          </cell>
          <cell r="L449">
            <v>262</v>
          </cell>
        </row>
        <row r="450">
          <cell r="B450" t="str">
            <v>杏仁片</v>
          </cell>
          <cell r="D450">
            <v>1000</v>
          </cell>
          <cell r="E450" t="str">
            <v>kg</v>
          </cell>
          <cell r="H450">
            <v>7</v>
          </cell>
          <cell r="I450">
            <v>6</v>
          </cell>
          <cell r="L450">
            <v>273</v>
          </cell>
        </row>
        <row r="451">
          <cell r="B451" t="str">
            <v>核桃</v>
          </cell>
          <cell r="D451">
            <v>1000</v>
          </cell>
          <cell r="E451" t="str">
            <v>kg</v>
          </cell>
          <cell r="H451">
            <v>7</v>
          </cell>
          <cell r="I451">
            <v>6</v>
          </cell>
          <cell r="L451">
            <v>99</v>
          </cell>
        </row>
        <row r="452">
          <cell r="B452" t="str">
            <v>松子</v>
          </cell>
          <cell r="D452">
            <v>1000</v>
          </cell>
          <cell r="E452" t="str">
            <v>kg</v>
          </cell>
          <cell r="H452">
            <v>7</v>
          </cell>
          <cell r="I452">
            <v>6</v>
          </cell>
          <cell r="L452">
            <v>15</v>
          </cell>
        </row>
        <row r="453">
          <cell r="B453" t="str">
            <v>油花生</v>
          </cell>
          <cell r="D453">
            <v>1000</v>
          </cell>
          <cell r="E453" t="str">
            <v>kg</v>
          </cell>
          <cell r="H453">
            <v>8</v>
          </cell>
          <cell r="I453">
            <v>6</v>
          </cell>
          <cell r="L453">
            <v>73</v>
          </cell>
        </row>
        <row r="454">
          <cell r="B454" t="str">
            <v>去皮油花生</v>
          </cell>
          <cell r="D454">
            <v>1000</v>
          </cell>
          <cell r="E454" t="str">
            <v>kg</v>
          </cell>
          <cell r="H454">
            <v>8</v>
          </cell>
          <cell r="I454">
            <v>6</v>
          </cell>
        </row>
        <row r="455">
          <cell r="B455" t="str">
            <v>蒜味花生</v>
          </cell>
          <cell r="D455">
            <v>1000</v>
          </cell>
          <cell r="E455" t="str">
            <v>kg</v>
          </cell>
          <cell r="H455">
            <v>8</v>
          </cell>
          <cell r="I455">
            <v>6</v>
          </cell>
          <cell r="L455">
            <v>76</v>
          </cell>
        </row>
        <row r="456">
          <cell r="B456" t="str">
            <v>糖粉</v>
          </cell>
          <cell r="D456">
            <v>1000</v>
          </cell>
          <cell r="E456" t="str">
            <v>kg</v>
          </cell>
          <cell r="H456">
            <v>15</v>
          </cell>
          <cell r="I456">
            <v>0</v>
          </cell>
        </row>
        <row r="457">
          <cell r="B457" t="str">
            <v>冰糖粉</v>
          </cell>
          <cell r="D457">
            <v>1000</v>
          </cell>
          <cell r="E457" t="str">
            <v>kg</v>
          </cell>
          <cell r="H457">
            <v>0</v>
          </cell>
          <cell r="I457">
            <v>0</v>
          </cell>
        </row>
        <row r="458">
          <cell r="B458" t="str">
            <v>花生粉</v>
          </cell>
          <cell r="D458">
            <v>1000</v>
          </cell>
          <cell r="E458" t="str">
            <v>kg</v>
          </cell>
          <cell r="H458">
            <v>15</v>
          </cell>
          <cell r="I458">
            <v>6</v>
          </cell>
          <cell r="L458">
            <v>115</v>
          </cell>
          <cell r="M458" t="str">
            <v>花生粉:糖粉=2:1</v>
          </cell>
        </row>
        <row r="459">
          <cell r="B459" t="str">
            <v>水煮花生</v>
          </cell>
          <cell r="D459">
            <v>1000</v>
          </cell>
          <cell r="E459" t="str">
            <v>kg</v>
          </cell>
          <cell r="H459">
            <v>13</v>
          </cell>
          <cell r="I459">
            <v>6</v>
          </cell>
          <cell r="L459">
            <v>36</v>
          </cell>
        </row>
        <row r="460">
          <cell r="B460" t="str">
            <v>(賞)花生仁</v>
          </cell>
          <cell r="D460">
            <v>1000</v>
          </cell>
          <cell r="E460" t="str">
            <v>kg</v>
          </cell>
          <cell r="H460">
            <v>8</v>
          </cell>
          <cell r="I460">
            <v>6</v>
          </cell>
        </row>
        <row r="461">
          <cell r="B461" t="str">
            <v>花生醬</v>
          </cell>
          <cell r="D461">
            <v>3000</v>
          </cell>
          <cell r="E461" t="str">
            <v>kg</v>
          </cell>
          <cell r="H461">
            <v>9</v>
          </cell>
          <cell r="I461">
            <v>6</v>
          </cell>
          <cell r="L461">
            <v>22</v>
          </cell>
        </row>
        <row r="462">
          <cell r="B462" t="str">
            <v>白芝麻</v>
          </cell>
          <cell r="D462">
            <v>1000</v>
          </cell>
          <cell r="E462" t="str">
            <v>kg</v>
          </cell>
          <cell r="H462">
            <v>10</v>
          </cell>
          <cell r="I462">
            <v>6</v>
          </cell>
          <cell r="L462">
            <v>64</v>
          </cell>
        </row>
        <row r="463">
          <cell r="B463" t="str">
            <v>黑芝麻</v>
          </cell>
          <cell r="D463">
            <v>1000</v>
          </cell>
          <cell r="E463" t="str">
            <v>kg</v>
          </cell>
          <cell r="H463">
            <v>7</v>
          </cell>
          <cell r="I463">
            <v>6</v>
          </cell>
        </row>
        <row r="464">
          <cell r="B464" t="str">
            <v>芝麻醬</v>
          </cell>
          <cell r="D464">
            <v>3000</v>
          </cell>
          <cell r="E464" t="str">
            <v>kg</v>
          </cell>
          <cell r="H464">
            <v>10</v>
          </cell>
          <cell r="I464">
            <v>6</v>
          </cell>
          <cell r="L464">
            <v>794</v>
          </cell>
        </row>
        <row r="465">
          <cell r="B465" t="str">
            <v>南瓜子</v>
          </cell>
          <cell r="D465">
            <v>1000</v>
          </cell>
          <cell r="E465" t="str">
            <v>kg</v>
          </cell>
          <cell r="H465">
            <v>7</v>
          </cell>
          <cell r="I465">
            <v>6</v>
          </cell>
          <cell r="L465">
            <v>90</v>
          </cell>
        </row>
        <row r="466">
          <cell r="B466" t="str">
            <v>名稱</v>
          </cell>
          <cell r="D466" t="str">
            <v>係數</v>
          </cell>
          <cell r="E466" t="str">
            <v>單位</v>
          </cell>
          <cell r="F466" t="str">
            <v>原重</v>
          </cell>
          <cell r="G466" t="str">
            <v>實重</v>
          </cell>
          <cell r="H466" t="str">
            <v>每份克數</v>
          </cell>
          <cell r="I466" t="str">
            <v>分類</v>
          </cell>
          <cell r="K466" t="str">
            <v>出貨商</v>
          </cell>
          <cell r="L466" t="str">
            <v>電話</v>
          </cell>
          <cell r="M466" t="str">
            <v>地址</v>
          </cell>
        </row>
        <row r="467">
          <cell r="B467" t="str">
            <v>甜麵醬</v>
          </cell>
          <cell r="D467">
            <v>3000</v>
          </cell>
          <cell r="E467" t="str">
            <v>箱</v>
          </cell>
        </row>
        <row r="468">
          <cell r="B468" t="str">
            <v>辣椒醬</v>
          </cell>
          <cell r="D468">
            <v>3000</v>
          </cell>
          <cell r="E468" t="str">
            <v>箱</v>
          </cell>
        </row>
        <row r="469">
          <cell r="B469" t="str">
            <v>甜辣醬</v>
          </cell>
          <cell r="E469" t="str">
            <v>罐</v>
          </cell>
        </row>
        <row r="470">
          <cell r="B470" t="str">
            <v>豆瓣醬(3kg/箱)</v>
          </cell>
          <cell r="D470">
            <v>3000</v>
          </cell>
          <cell r="E470" t="str">
            <v>箱</v>
          </cell>
          <cell r="H470">
            <v>1</v>
          </cell>
          <cell r="I470">
            <v>0</v>
          </cell>
        </row>
        <row r="471">
          <cell r="B471" t="str">
            <v>豆瓣醬(9kg/箱)</v>
          </cell>
          <cell r="D471">
            <v>9000</v>
          </cell>
          <cell r="E471" t="str">
            <v>箱</v>
          </cell>
        </row>
        <row r="472">
          <cell r="B472" t="str">
            <v>甜麵醬(3kg/箱)</v>
          </cell>
          <cell r="D472">
            <v>3000</v>
          </cell>
          <cell r="E472" t="str">
            <v>箱</v>
          </cell>
        </row>
        <row r="473">
          <cell r="B473" t="str">
            <v>辣豆瓣醬</v>
          </cell>
          <cell r="D473">
            <v>3000</v>
          </cell>
          <cell r="E473" t="str">
            <v>罐</v>
          </cell>
        </row>
        <row r="474">
          <cell r="B474" t="str">
            <v>味噌(3kg/箱)</v>
          </cell>
          <cell r="D474">
            <v>3000</v>
          </cell>
          <cell r="E474" t="str">
            <v>箱</v>
          </cell>
        </row>
        <row r="475">
          <cell r="B475" t="str">
            <v>味噌(9kg/箱)</v>
          </cell>
          <cell r="D475">
            <v>9000</v>
          </cell>
          <cell r="E475" t="str">
            <v>箱</v>
          </cell>
        </row>
        <row r="476">
          <cell r="B476" t="str">
            <v>赤味噌(9kg/箱)</v>
          </cell>
          <cell r="D476">
            <v>1000</v>
          </cell>
          <cell r="E476" t="str">
            <v>kg</v>
          </cell>
        </row>
        <row r="477">
          <cell r="B477" t="str">
            <v>白醋</v>
          </cell>
          <cell r="D477">
            <v>5000</v>
          </cell>
          <cell r="E477" t="str">
            <v>桶</v>
          </cell>
        </row>
        <row r="478">
          <cell r="B478" t="str">
            <v>烏醋</v>
          </cell>
          <cell r="D478">
            <v>5000</v>
          </cell>
          <cell r="E478" t="str">
            <v>桶</v>
          </cell>
        </row>
        <row r="479">
          <cell r="B479" t="str">
            <v>蘋果醋</v>
          </cell>
          <cell r="D479">
            <v>1000</v>
          </cell>
          <cell r="E479" t="str">
            <v>瓶</v>
          </cell>
        </row>
        <row r="480">
          <cell r="B480" t="str">
            <v>味霖</v>
          </cell>
          <cell r="D480">
            <v>1800</v>
          </cell>
          <cell r="E480" t="str">
            <v>罐</v>
          </cell>
        </row>
        <row r="481">
          <cell r="B481" t="str">
            <v>黑糖</v>
          </cell>
          <cell r="D481">
            <v>1000</v>
          </cell>
          <cell r="E481" t="str">
            <v>kg</v>
          </cell>
        </row>
        <row r="482">
          <cell r="B482" t="str">
            <v>蜂蜜</v>
          </cell>
          <cell r="D482">
            <v>1000</v>
          </cell>
          <cell r="E482" t="str">
            <v>罐</v>
          </cell>
        </row>
        <row r="483">
          <cell r="B483" t="str">
            <v>柳橙汁</v>
          </cell>
          <cell r="D483">
            <v>2500</v>
          </cell>
          <cell r="E483" t="str">
            <v>桶</v>
          </cell>
        </row>
        <row r="484">
          <cell r="B484" t="str">
            <v>烏梅汁</v>
          </cell>
          <cell r="D484">
            <v>2500</v>
          </cell>
          <cell r="E484" t="str">
            <v>桶</v>
          </cell>
        </row>
        <row r="485">
          <cell r="B485" t="str">
            <v>檸檬汁</v>
          </cell>
          <cell r="D485">
            <v>960</v>
          </cell>
          <cell r="E485" t="str">
            <v>罐</v>
          </cell>
        </row>
        <row r="486">
          <cell r="B486" t="str">
            <v>魚露</v>
          </cell>
          <cell r="D486">
            <v>500</v>
          </cell>
          <cell r="E486" t="str">
            <v>罐</v>
          </cell>
        </row>
        <row r="487">
          <cell r="B487" t="str">
            <v>番茄醬</v>
          </cell>
          <cell r="D487">
            <v>4500</v>
          </cell>
          <cell r="E487" t="str">
            <v>包</v>
          </cell>
        </row>
        <row r="488">
          <cell r="B488" t="str">
            <v>番茄糊</v>
          </cell>
          <cell r="D488">
            <v>3200</v>
          </cell>
          <cell r="E488" t="str">
            <v>罐</v>
          </cell>
        </row>
        <row r="489">
          <cell r="B489" t="str">
            <v>番茄糊(大)</v>
          </cell>
          <cell r="D489">
            <v>4500</v>
          </cell>
          <cell r="E489" t="str">
            <v>罐</v>
          </cell>
        </row>
        <row r="490">
          <cell r="B490" t="str">
            <v>沙茶醬</v>
          </cell>
          <cell r="D490">
            <v>3000</v>
          </cell>
          <cell r="E490" t="str">
            <v>罐</v>
          </cell>
        </row>
        <row r="491">
          <cell r="B491" t="str">
            <v>蝦醬</v>
          </cell>
          <cell r="D491">
            <v>1000</v>
          </cell>
          <cell r="E491" t="str">
            <v>罐</v>
          </cell>
        </row>
        <row r="492">
          <cell r="B492" t="str">
            <v>紅糟</v>
          </cell>
          <cell r="D492">
            <v>3000</v>
          </cell>
          <cell r="E492" t="str">
            <v>罐</v>
          </cell>
        </row>
        <row r="493">
          <cell r="B493" t="str">
            <v>蠔油</v>
          </cell>
          <cell r="D493">
            <v>1000</v>
          </cell>
          <cell r="E493" t="str">
            <v>罐</v>
          </cell>
        </row>
        <row r="494">
          <cell r="B494" t="str">
            <v>素蠔油</v>
          </cell>
          <cell r="D494">
            <v>1000</v>
          </cell>
          <cell r="E494" t="str">
            <v>罐</v>
          </cell>
        </row>
        <row r="495">
          <cell r="B495" t="str">
            <v>A1牛排醬</v>
          </cell>
          <cell r="D495">
            <v>280</v>
          </cell>
          <cell r="E495" t="str">
            <v>罐</v>
          </cell>
        </row>
        <row r="496">
          <cell r="B496" t="str">
            <v>蘑菇醬</v>
          </cell>
          <cell r="D496">
            <v>3000</v>
          </cell>
          <cell r="E496" t="str">
            <v>罐</v>
          </cell>
        </row>
        <row r="497">
          <cell r="B497" t="str">
            <v>洋菇罐頭</v>
          </cell>
          <cell r="D497">
            <v>1000</v>
          </cell>
          <cell r="E497" t="str">
            <v>罐</v>
          </cell>
        </row>
        <row r="498">
          <cell r="B498" t="str">
            <v>黑胡椒醬</v>
          </cell>
          <cell r="D498">
            <v>3000</v>
          </cell>
          <cell r="E498" t="str">
            <v>罐</v>
          </cell>
        </row>
        <row r="499">
          <cell r="B499" t="str">
            <v>黑胡椒</v>
          </cell>
          <cell r="D499">
            <v>600</v>
          </cell>
          <cell r="E499" t="str">
            <v>包</v>
          </cell>
          <cell r="H499">
            <v>1</v>
          </cell>
          <cell r="I499">
            <v>0</v>
          </cell>
        </row>
        <row r="500">
          <cell r="B500" t="str">
            <v>黑胡椒粒</v>
          </cell>
          <cell r="D500">
            <v>600</v>
          </cell>
          <cell r="E500" t="str">
            <v>包</v>
          </cell>
        </row>
        <row r="501">
          <cell r="B501" t="str">
            <v>白胡椒</v>
          </cell>
          <cell r="D501">
            <v>600</v>
          </cell>
          <cell r="E501" t="str">
            <v>盒</v>
          </cell>
        </row>
        <row r="502">
          <cell r="B502" t="str">
            <v>胡椒鹽</v>
          </cell>
          <cell r="D502">
            <v>600</v>
          </cell>
          <cell r="E502" t="str">
            <v>盒</v>
          </cell>
        </row>
        <row r="503">
          <cell r="B503" t="str">
            <v>香椿醬</v>
          </cell>
          <cell r="D503">
            <v>450</v>
          </cell>
          <cell r="E503" t="str">
            <v>罐</v>
          </cell>
        </row>
        <row r="504">
          <cell r="B504" t="str">
            <v>桔醬</v>
          </cell>
          <cell r="D504">
            <v>500</v>
          </cell>
          <cell r="E504" t="str">
            <v>罐</v>
          </cell>
        </row>
        <row r="505">
          <cell r="B505" t="str">
            <v>韓式辣椒粉</v>
          </cell>
          <cell r="D505">
            <v>600</v>
          </cell>
          <cell r="E505" t="str">
            <v>kg</v>
          </cell>
        </row>
        <row r="506">
          <cell r="B506" t="str">
            <v>韓式辣椒醬</v>
          </cell>
          <cell r="D506">
            <v>500</v>
          </cell>
          <cell r="E506" t="str">
            <v>盒</v>
          </cell>
        </row>
        <row r="507">
          <cell r="B507" t="str">
            <v>咖哩粉</v>
          </cell>
          <cell r="D507">
            <v>600</v>
          </cell>
          <cell r="E507" t="str">
            <v>包</v>
          </cell>
        </row>
        <row r="508">
          <cell r="B508" t="str">
            <v>紅咖哩</v>
          </cell>
          <cell r="D508">
            <v>500</v>
          </cell>
          <cell r="E508" t="str">
            <v>包</v>
          </cell>
        </row>
        <row r="509">
          <cell r="B509" t="str">
            <v>綠咖哩</v>
          </cell>
          <cell r="D509">
            <v>500</v>
          </cell>
          <cell r="E509" t="str">
            <v>包</v>
          </cell>
        </row>
        <row r="510">
          <cell r="B510" t="str">
            <v>孜然粉</v>
          </cell>
          <cell r="D510">
            <v>1000</v>
          </cell>
          <cell r="E510" t="str">
            <v>包</v>
          </cell>
        </row>
        <row r="511">
          <cell r="B511" t="str">
            <v>蒸肉粉</v>
          </cell>
          <cell r="D511">
            <v>1000</v>
          </cell>
          <cell r="E511" t="str">
            <v>kg</v>
          </cell>
        </row>
        <row r="512">
          <cell r="B512" t="str">
            <v>薑黃粉</v>
          </cell>
          <cell r="D512">
            <v>1000</v>
          </cell>
          <cell r="E512" t="str">
            <v>包</v>
          </cell>
        </row>
        <row r="513">
          <cell r="B513" t="str">
            <v>大骨粉</v>
          </cell>
          <cell r="D513">
            <v>1000</v>
          </cell>
          <cell r="E513" t="str">
            <v>包</v>
          </cell>
        </row>
        <row r="514">
          <cell r="B514" t="str">
            <v>鰹魚精</v>
          </cell>
          <cell r="D514">
            <v>1000</v>
          </cell>
          <cell r="E514" t="str">
            <v>盒</v>
          </cell>
        </row>
        <row r="515">
          <cell r="B515" t="str">
            <v>香草粉</v>
          </cell>
          <cell r="D515">
            <v>1000</v>
          </cell>
          <cell r="E515" t="str">
            <v>包</v>
          </cell>
        </row>
        <row r="516">
          <cell r="B516" t="str">
            <v>香茅粉</v>
          </cell>
          <cell r="D516">
            <v>1000</v>
          </cell>
          <cell r="E516" t="str">
            <v>罐</v>
          </cell>
        </row>
        <row r="517">
          <cell r="B517" t="str">
            <v>香蒜粉</v>
          </cell>
          <cell r="D517">
            <v>1000</v>
          </cell>
          <cell r="E517" t="str">
            <v>盒</v>
          </cell>
        </row>
        <row r="518">
          <cell r="B518" t="str">
            <v>五香粉</v>
          </cell>
          <cell r="D518">
            <v>1000</v>
          </cell>
          <cell r="E518" t="str">
            <v>盒</v>
          </cell>
        </row>
        <row r="519">
          <cell r="B519" t="str">
            <v>百草粉</v>
          </cell>
          <cell r="D519">
            <v>1000</v>
          </cell>
          <cell r="E519" t="str">
            <v>罐</v>
          </cell>
        </row>
        <row r="520">
          <cell r="B520" t="str">
            <v>羅勒粉</v>
          </cell>
          <cell r="D520">
            <v>1000</v>
          </cell>
          <cell r="E520" t="str">
            <v>包</v>
          </cell>
        </row>
        <row r="521">
          <cell r="B521" t="str">
            <v>香鬆</v>
          </cell>
          <cell r="D521">
            <v>1000</v>
          </cell>
          <cell r="E521" t="str">
            <v>kg</v>
          </cell>
        </row>
        <row r="522">
          <cell r="B522" t="str">
            <v>香鬆(2)</v>
          </cell>
          <cell r="D522">
            <v>498</v>
          </cell>
          <cell r="E522" t="str">
            <v>包</v>
          </cell>
        </row>
        <row r="523">
          <cell r="B523" t="str">
            <v>月桂葉</v>
          </cell>
          <cell r="D523">
            <v>500</v>
          </cell>
          <cell r="E523" t="str">
            <v>包</v>
          </cell>
        </row>
        <row r="524">
          <cell r="B524" t="str">
            <v>新鮮檸檬葉</v>
          </cell>
          <cell r="D524">
            <v>200</v>
          </cell>
          <cell r="E524" t="str">
            <v>包</v>
          </cell>
        </row>
        <row r="525">
          <cell r="B525" t="str">
            <v>凱莉茴香</v>
          </cell>
          <cell r="D525">
            <v>1000</v>
          </cell>
          <cell r="E525" t="str">
            <v>罐</v>
          </cell>
        </row>
        <row r="526">
          <cell r="B526" t="str">
            <v>匈牙利紅椒粉</v>
          </cell>
          <cell r="D526">
            <v>1000</v>
          </cell>
          <cell r="E526" t="str">
            <v>kg</v>
          </cell>
        </row>
        <row r="527">
          <cell r="B527" t="str">
            <v>洋香菜</v>
          </cell>
          <cell r="D527">
            <v>1000</v>
          </cell>
          <cell r="E527" t="str">
            <v>kg</v>
          </cell>
        </row>
        <row r="528">
          <cell r="B528" t="str">
            <v>義大利香料</v>
          </cell>
          <cell r="D528">
            <v>1000</v>
          </cell>
          <cell r="E528" t="str">
            <v>kg</v>
          </cell>
        </row>
        <row r="529">
          <cell r="B529" t="str">
            <v>普蘿旺斯香料</v>
          </cell>
          <cell r="D529">
            <v>1000</v>
          </cell>
          <cell r="E529" t="str">
            <v>kg</v>
          </cell>
        </row>
        <row r="530">
          <cell r="B530" t="str">
            <v>迷迭香粉</v>
          </cell>
          <cell r="D530">
            <v>1000</v>
          </cell>
          <cell r="E530" t="str">
            <v>kg</v>
          </cell>
        </row>
        <row r="531">
          <cell r="B531" t="str">
            <v>百里香</v>
          </cell>
          <cell r="D531">
            <v>1000</v>
          </cell>
          <cell r="E531" t="str">
            <v>kg</v>
          </cell>
        </row>
        <row r="532">
          <cell r="B532" t="str">
            <v>酸梅(白)</v>
          </cell>
          <cell r="D532">
            <v>1000</v>
          </cell>
          <cell r="E532" t="str">
            <v>kg</v>
          </cell>
        </row>
        <row r="533">
          <cell r="B533" t="str">
            <v>酸梅(紅)</v>
          </cell>
          <cell r="D533">
            <v>1000</v>
          </cell>
          <cell r="E533" t="str">
            <v>kg</v>
          </cell>
        </row>
        <row r="534">
          <cell r="B534" t="str">
            <v>紫蘇梅</v>
          </cell>
          <cell r="D534">
            <v>1000</v>
          </cell>
          <cell r="E534" t="str">
            <v>kg</v>
          </cell>
          <cell r="I534">
            <v>0</v>
          </cell>
        </row>
        <row r="535">
          <cell r="B535" t="str">
            <v>樹子罐頭</v>
          </cell>
          <cell r="D535">
            <v>3000</v>
          </cell>
          <cell r="E535" t="str">
            <v>罐</v>
          </cell>
        </row>
        <row r="536">
          <cell r="B536" t="str">
            <v>米豆</v>
          </cell>
          <cell r="D536">
            <v>1000</v>
          </cell>
          <cell r="E536" t="str">
            <v>kg</v>
          </cell>
          <cell r="H536">
            <v>30</v>
          </cell>
          <cell r="I536">
            <v>2</v>
          </cell>
        </row>
        <row r="537">
          <cell r="B537" t="str">
            <v>豆簽</v>
          </cell>
          <cell r="D537">
            <v>1000</v>
          </cell>
          <cell r="E537" t="str">
            <v>kg</v>
          </cell>
          <cell r="H537">
            <v>30</v>
          </cell>
          <cell r="I537">
            <v>2</v>
          </cell>
        </row>
        <row r="538">
          <cell r="B538" t="str">
            <v>黃豆</v>
          </cell>
          <cell r="D538">
            <v>1000</v>
          </cell>
          <cell r="E538" t="str">
            <v>kg</v>
          </cell>
          <cell r="H538">
            <v>20</v>
          </cell>
          <cell r="I538">
            <v>2</v>
          </cell>
        </row>
        <row r="539">
          <cell r="B539" t="str">
            <v>白木耳</v>
          </cell>
          <cell r="D539">
            <v>1000</v>
          </cell>
          <cell r="E539" t="str">
            <v>kg</v>
          </cell>
        </row>
        <row r="540">
          <cell r="B540" t="str">
            <v>金針花</v>
          </cell>
          <cell r="D540">
            <v>1000</v>
          </cell>
          <cell r="E540" t="str">
            <v>kg</v>
          </cell>
          <cell r="H540">
            <v>8.3000000000000007</v>
          </cell>
          <cell r="I540">
            <v>3</v>
          </cell>
        </row>
        <row r="541">
          <cell r="B541" t="str">
            <v>乾香菇絲</v>
          </cell>
          <cell r="D541">
            <v>1000</v>
          </cell>
          <cell r="E541" t="str">
            <v>kg</v>
          </cell>
          <cell r="H541">
            <v>1</v>
          </cell>
          <cell r="I541">
            <v>3</v>
          </cell>
        </row>
        <row r="542">
          <cell r="B542" t="str">
            <v>川芎</v>
          </cell>
          <cell r="D542">
            <v>1000</v>
          </cell>
          <cell r="E542" t="str">
            <v>kg</v>
          </cell>
        </row>
        <row r="543">
          <cell r="B543" t="str">
            <v>熟地</v>
          </cell>
          <cell r="D543">
            <v>1000</v>
          </cell>
          <cell r="E543" t="str">
            <v>kg</v>
          </cell>
        </row>
        <row r="544">
          <cell r="B544" t="str">
            <v>玉竹</v>
          </cell>
          <cell r="D544">
            <v>1000</v>
          </cell>
          <cell r="E544" t="str">
            <v>kg</v>
          </cell>
        </row>
        <row r="545">
          <cell r="B545" t="str">
            <v>黑棗</v>
          </cell>
          <cell r="D545">
            <v>1000</v>
          </cell>
          <cell r="E545" t="str">
            <v>kg</v>
          </cell>
        </row>
        <row r="546">
          <cell r="B546" t="str">
            <v>紅棗</v>
          </cell>
          <cell r="D546">
            <v>1000</v>
          </cell>
          <cell r="E546" t="str">
            <v>kg</v>
          </cell>
        </row>
        <row r="547">
          <cell r="B547" t="str">
            <v>蔘鬚</v>
          </cell>
          <cell r="D547">
            <v>600</v>
          </cell>
          <cell r="E547" t="str">
            <v>斤</v>
          </cell>
        </row>
        <row r="548">
          <cell r="B548" t="str">
            <v>枸杞</v>
          </cell>
          <cell r="D548">
            <v>600</v>
          </cell>
          <cell r="E548" t="str">
            <v>斤</v>
          </cell>
          <cell r="I548">
            <v>0</v>
          </cell>
        </row>
        <row r="549">
          <cell r="B549" t="str">
            <v>芡實</v>
          </cell>
          <cell r="D549">
            <v>1000</v>
          </cell>
          <cell r="E549" t="str">
            <v>kg</v>
          </cell>
        </row>
        <row r="550">
          <cell r="B550" t="str">
            <v>當歸</v>
          </cell>
          <cell r="D550">
            <v>600</v>
          </cell>
          <cell r="E550" t="str">
            <v>斤</v>
          </cell>
        </row>
        <row r="551">
          <cell r="B551" t="str">
            <v>黃耆</v>
          </cell>
          <cell r="D551">
            <v>1000</v>
          </cell>
          <cell r="E551" t="str">
            <v>kg</v>
          </cell>
        </row>
        <row r="552">
          <cell r="B552" t="str">
            <v>淮山</v>
          </cell>
          <cell r="D552">
            <v>1000</v>
          </cell>
          <cell r="E552" t="str">
            <v>kg</v>
          </cell>
        </row>
        <row r="553">
          <cell r="B553" t="str">
            <v>茯苓</v>
          </cell>
          <cell r="D553">
            <v>1000</v>
          </cell>
          <cell r="E553" t="str">
            <v>kg</v>
          </cell>
        </row>
        <row r="554">
          <cell r="B554" t="str">
            <v>香茅</v>
          </cell>
          <cell r="D554">
            <v>1000</v>
          </cell>
          <cell r="E554" t="str">
            <v>kg</v>
          </cell>
        </row>
        <row r="555">
          <cell r="B555" t="str">
            <v>乾香茅</v>
          </cell>
          <cell r="D555">
            <v>1000</v>
          </cell>
          <cell r="E555" t="str">
            <v>kg</v>
          </cell>
        </row>
        <row r="556">
          <cell r="B556" t="str">
            <v>四神湯包</v>
          </cell>
          <cell r="D556">
            <v>90</v>
          </cell>
          <cell r="E556" t="str">
            <v>包</v>
          </cell>
        </row>
        <row r="557">
          <cell r="B557" t="str">
            <v>肉骨茶包</v>
          </cell>
          <cell r="D557">
            <v>60</v>
          </cell>
          <cell r="E557" t="str">
            <v>包</v>
          </cell>
        </row>
        <row r="558">
          <cell r="B558" t="str">
            <v>薑母鴨包</v>
          </cell>
          <cell r="D558">
            <v>60</v>
          </cell>
          <cell r="E558" t="str">
            <v>包</v>
          </cell>
        </row>
        <row r="559">
          <cell r="B559" t="str">
            <v>紅茶</v>
          </cell>
          <cell r="D559">
            <v>1000</v>
          </cell>
          <cell r="E559" t="str">
            <v>kg</v>
          </cell>
        </row>
        <row r="560">
          <cell r="B560" t="str">
            <v>錫蘭紅茶</v>
          </cell>
          <cell r="D560">
            <v>1000</v>
          </cell>
          <cell r="E560" t="str">
            <v>kg</v>
          </cell>
        </row>
        <row r="561">
          <cell r="B561" t="str">
            <v>麥茶</v>
          </cell>
          <cell r="D561">
            <v>1000</v>
          </cell>
          <cell r="E561" t="str">
            <v>kg</v>
          </cell>
        </row>
        <row r="562">
          <cell r="B562" t="str">
            <v>決明子</v>
          </cell>
          <cell r="D562">
            <v>1000</v>
          </cell>
          <cell r="E562" t="str">
            <v>kg</v>
          </cell>
        </row>
        <row r="563">
          <cell r="B563" t="str">
            <v>滷牛肉滷包</v>
          </cell>
          <cell r="D563">
            <v>1000</v>
          </cell>
          <cell r="E563" t="str">
            <v>包</v>
          </cell>
        </row>
        <row r="564">
          <cell r="B564" t="str">
            <v>滷包(大)</v>
          </cell>
          <cell r="D564">
            <v>35</v>
          </cell>
          <cell r="E564" t="str">
            <v>包</v>
          </cell>
        </row>
        <row r="565">
          <cell r="B565" t="str">
            <v>八角</v>
          </cell>
          <cell r="D565">
            <v>1000</v>
          </cell>
          <cell r="E565" t="str">
            <v>包</v>
          </cell>
        </row>
        <row r="566">
          <cell r="B566" t="str">
            <v>花椒粒</v>
          </cell>
          <cell r="D566">
            <v>1000</v>
          </cell>
          <cell r="E566" t="str">
            <v>包</v>
          </cell>
        </row>
        <row r="567">
          <cell r="B567" t="str">
            <v>花椒粉</v>
          </cell>
          <cell r="D567">
            <v>600</v>
          </cell>
          <cell r="E567" t="str">
            <v>盒</v>
          </cell>
        </row>
        <row r="568">
          <cell r="B568" t="str">
            <v>油蔥酥</v>
          </cell>
          <cell r="D568">
            <v>1000</v>
          </cell>
          <cell r="E568" t="str">
            <v>包</v>
          </cell>
        </row>
        <row r="569">
          <cell r="B569" t="str">
            <v>蒜酥</v>
          </cell>
          <cell r="D569">
            <v>1000</v>
          </cell>
          <cell r="E569" t="str">
            <v>包</v>
          </cell>
        </row>
        <row r="570">
          <cell r="B570" t="str">
            <v>非基改豆酥</v>
          </cell>
          <cell r="D570">
            <v>1000</v>
          </cell>
          <cell r="E570" t="str">
            <v>kg</v>
          </cell>
          <cell r="H570">
            <v>20</v>
          </cell>
          <cell r="I570">
            <v>2</v>
          </cell>
        </row>
        <row r="571">
          <cell r="B571" t="str">
            <v>椰漿</v>
          </cell>
          <cell r="D571">
            <v>400</v>
          </cell>
          <cell r="E571" t="str">
            <v>罐</v>
          </cell>
          <cell r="H571">
            <v>30</v>
          </cell>
          <cell r="I571">
            <v>6</v>
          </cell>
        </row>
        <row r="572">
          <cell r="B572" t="str">
            <v>椰子汁</v>
          </cell>
          <cell r="D572">
            <v>60</v>
          </cell>
          <cell r="E572" t="str">
            <v>罐</v>
          </cell>
        </row>
        <row r="573">
          <cell r="B573" t="str">
            <v>椰子粉</v>
          </cell>
          <cell r="D573">
            <v>1000</v>
          </cell>
          <cell r="E573" t="str">
            <v>kg</v>
          </cell>
        </row>
        <row r="574">
          <cell r="B574" t="str">
            <v>礦泉水(1500ml)</v>
          </cell>
          <cell r="D574">
            <v>1500</v>
          </cell>
          <cell r="E574" t="str">
            <v>罐</v>
          </cell>
        </row>
        <row r="575">
          <cell r="B575" t="str">
            <v>沙拉醬(桂冠)</v>
          </cell>
          <cell r="D575">
            <v>500</v>
          </cell>
          <cell r="E575" t="str">
            <v>包</v>
          </cell>
        </row>
        <row r="576">
          <cell r="B576" t="str">
            <v>花生麵筋(金蘭)</v>
          </cell>
          <cell r="D576">
            <v>396</v>
          </cell>
          <cell r="E576" t="str">
            <v>罐</v>
          </cell>
        </row>
        <row r="577">
          <cell r="B577" t="str">
            <v>魚酥</v>
          </cell>
          <cell r="D577">
            <v>1000</v>
          </cell>
          <cell r="E577" t="str">
            <v>kg</v>
          </cell>
        </row>
        <row r="578">
          <cell r="B578" t="str">
            <v>愛玉</v>
          </cell>
          <cell r="E578" t="str">
            <v>桶</v>
          </cell>
        </row>
        <row r="579">
          <cell r="B579" t="str">
            <v>仙草</v>
          </cell>
          <cell r="E579" t="str">
            <v>桶</v>
          </cell>
        </row>
        <row r="580">
          <cell r="B580" t="str">
            <v>仙草原汁(鐵桶)</v>
          </cell>
          <cell r="E580" t="str">
            <v>罐</v>
          </cell>
        </row>
        <row r="581">
          <cell r="B581" t="str">
            <v>豆花</v>
          </cell>
          <cell r="E581" t="str">
            <v>桶</v>
          </cell>
        </row>
        <row r="582">
          <cell r="B582" t="str">
            <v>醬油</v>
          </cell>
          <cell r="D582">
            <v>1</v>
          </cell>
        </row>
        <row r="583">
          <cell r="B583" t="str">
            <v>醬油膏</v>
          </cell>
          <cell r="D583">
            <v>5800</v>
          </cell>
          <cell r="E583" t="str">
            <v>桶</v>
          </cell>
        </row>
        <row r="584">
          <cell r="B584" t="str">
            <v>烤肉醬油</v>
          </cell>
          <cell r="D584">
            <v>5000</v>
          </cell>
          <cell r="E584" t="str">
            <v>桶</v>
          </cell>
        </row>
        <row r="585">
          <cell r="B585" t="str">
            <v>乾辣椒</v>
          </cell>
          <cell r="D585">
            <v>1</v>
          </cell>
        </row>
        <row r="586">
          <cell r="B586" t="str">
            <v>可樂</v>
          </cell>
          <cell r="D586">
            <v>2000</v>
          </cell>
          <cell r="E586" t="str">
            <v>罐</v>
          </cell>
        </row>
        <row r="587">
          <cell r="B587" t="str">
            <v>小寶吉果汁</v>
          </cell>
          <cell r="D587">
            <v>125</v>
          </cell>
          <cell r="E587" t="str">
            <v>罐</v>
          </cell>
        </row>
        <row r="588">
          <cell r="B588" t="str">
            <v>葡萄椰果</v>
          </cell>
          <cell r="D588">
            <v>4200</v>
          </cell>
          <cell r="E588" t="str">
            <v>罐</v>
          </cell>
        </row>
        <row r="589">
          <cell r="B589" t="str">
            <v>葡萄椰果</v>
          </cell>
          <cell r="D589">
            <v>4200</v>
          </cell>
          <cell r="E589" t="str">
            <v>罐</v>
          </cell>
        </row>
        <row r="590">
          <cell r="B590" t="str">
            <v>樹子</v>
          </cell>
          <cell r="D590">
            <v>5000</v>
          </cell>
          <cell r="E590" t="str">
            <v>罐</v>
          </cell>
        </row>
        <row r="591">
          <cell r="B591" t="str">
            <v>紅茶葉</v>
          </cell>
          <cell r="D591">
            <v>1000</v>
          </cell>
          <cell r="E591" t="str">
            <v>kg</v>
          </cell>
        </row>
        <row r="592">
          <cell r="B592" t="str">
            <v>麥芽糖</v>
          </cell>
          <cell r="D592">
            <v>1000</v>
          </cell>
          <cell r="E592" t="str">
            <v>kg</v>
          </cell>
        </row>
        <row r="593">
          <cell r="B593" t="str">
            <v>泰式酸甜醬</v>
          </cell>
          <cell r="D593">
            <v>1000</v>
          </cell>
          <cell r="E593" t="str">
            <v>瓶</v>
          </cell>
        </row>
        <row r="594">
          <cell r="B594" t="str">
            <v>韓式辣醬</v>
          </cell>
          <cell r="D594">
            <v>1</v>
          </cell>
          <cell r="E594" t="str">
            <v>盒</v>
          </cell>
        </row>
        <row r="595">
          <cell r="B595" t="str">
            <v>打拋醬</v>
          </cell>
          <cell r="D595">
            <v>450</v>
          </cell>
          <cell r="E595" t="str">
            <v>罐</v>
          </cell>
        </row>
        <row r="596">
          <cell r="B596" t="str">
            <v>沙茶粉</v>
          </cell>
          <cell r="D596">
            <v>300</v>
          </cell>
          <cell r="E596" t="str">
            <v>包</v>
          </cell>
        </row>
        <row r="597">
          <cell r="B597" t="str">
            <v>柚子醬</v>
          </cell>
          <cell r="D597">
            <v>1000</v>
          </cell>
          <cell r="E597" t="str">
            <v>罐</v>
          </cell>
        </row>
        <row r="598">
          <cell r="B598" t="str">
            <v>梅子粉</v>
          </cell>
          <cell r="D598">
            <v>600</v>
          </cell>
          <cell r="E598" t="str">
            <v>包</v>
          </cell>
        </row>
        <row r="599">
          <cell r="B599" t="str">
            <v>藥膳包</v>
          </cell>
          <cell r="D599">
            <v>1</v>
          </cell>
          <cell r="E599" t="str">
            <v>盒</v>
          </cell>
        </row>
        <row r="600">
          <cell r="B600" t="str">
            <v>韓式甜麵醬</v>
          </cell>
          <cell r="D600">
            <v>250</v>
          </cell>
          <cell r="E600" t="str">
            <v>包</v>
          </cell>
        </row>
        <row r="601">
          <cell r="B601" t="str">
            <v>韓國大醬</v>
          </cell>
          <cell r="D601">
            <v>450</v>
          </cell>
          <cell r="E601" t="str">
            <v>盒</v>
          </cell>
        </row>
        <row r="657">
          <cell r="B657">
            <v>0</v>
          </cell>
          <cell r="L657">
            <v>0</v>
          </cell>
        </row>
        <row r="658">
          <cell r="B658" t="str">
            <v>名稱</v>
          </cell>
          <cell r="D658" t="str">
            <v>係數</v>
          </cell>
          <cell r="E658" t="str">
            <v>單位</v>
          </cell>
          <cell r="F658" t="str">
            <v>原重</v>
          </cell>
          <cell r="G658" t="str">
            <v>實重</v>
          </cell>
          <cell r="H658" t="str">
            <v>每份克數</v>
          </cell>
          <cell r="I658" t="str">
            <v>分類</v>
          </cell>
          <cell r="K658" t="str">
            <v>出貨商</v>
          </cell>
          <cell r="L658" t="str">
            <v>電話</v>
          </cell>
          <cell r="M658" t="str">
            <v>地址</v>
          </cell>
        </row>
        <row r="659">
          <cell r="B659" t="str">
            <v>福懋耐炸油</v>
          </cell>
          <cell r="D659">
            <v>18000</v>
          </cell>
          <cell r="E659" t="str">
            <v>桶</v>
          </cell>
          <cell r="H659">
            <v>5</v>
          </cell>
          <cell r="I659">
            <v>6</v>
          </cell>
          <cell r="K659" t="str">
            <v>紘福行</v>
          </cell>
          <cell r="L659" t="str">
            <v>(03)3252025</v>
          </cell>
        </row>
        <row r="660">
          <cell r="B660" t="str">
            <v>大成沙拉油</v>
          </cell>
          <cell r="D660">
            <v>18000</v>
          </cell>
          <cell r="E660" t="str">
            <v>桶</v>
          </cell>
          <cell r="H660">
            <v>5</v>
          </cell>
          <cell r="I660">
            <v>6</v>
          </cell>
        </row>
        <row r="661">
          <cell r="B661" t="str">
            <v>台糖二砂</v>
          </cell>
          <cell r="E661" t="str">
            <v>包</v>
          </cell>
          <cell r="H661">
            <v>0</v>
          </cell>
          <cell r="I661">
            <v>0</v>
          </cell>
        </row>
        <row r="662">
          <cell r="B662" t="str">
            <v>三花地瓜粉</v>
          </cell>
          <cell r="D662">
            <v>20000</v>
          </cell>
          <cell r="E662" t="str">
            <v>包</v>
          </cell>
          <cell r="H662">
            <v>0</v>
          </cell>
          <cell r="I662">
            <v>0</v>
          </cell>
        </row>
        <row r="663">
          <cell r="B663" t="str">
            <v>三花太白粉</v>
          </cell>
          <cell r="D663">
            <v>20000</v>
          </cell>
          <cell r="E663" t="str">
            <v>包</v>
          </cell>
          <cell r="H663">
            <v>0</v>
          </cell>
          <cell r="I663">
            <v>0</v>
          </cell>
        </row>
        <row r="664">
          <cell r="B664" t="str">
            <v>麵粉</v>
          </cell>
          <cell r="D664">
            <v>1000</v>
          </cell>
          <cell r="E664" t="str">
            <v>kg</v>
          </cell>
          <cell r="H664">
            <v>20</v>
          </cell>
          <cell r="I664">
            <v>1</v>
          </cell>
        </row>
        <row r="665">
          <cell r="B665" t="str">
            <v>鹽-24入</v>
          </cell>
          <cell r="E665" t="str">
            <v>件</v>
          </cell>
          <cell r="H665">
            <v>0</v>
          </cell>
          <cell r="I665">
            <v>0</v>
          </cell>
        </row>
        <row r="666">
          <cell r="B666" t="str">
            <v>名稱</v>
          </cell>
          <cell r="D666" t="str">
            <v>係數</v>
          </cell>
          <cell r="E666" t="str">
            <v>單位</v>
          </cell>
          <cell r="F666" t="str">
            <v>原重</v>
          </cell>
          <cell r="G666" t="str">
            <v>實重</v>
          </cell>
          <cell r="H666" t="str">
            <v>每份克數</v>
          </cell>
          <cell r="I666" t="str">
            <v>分類</v>
          </cell>
          <cell r="K666" t="str">
            <v>出貨商</v>
          </cell>
          <cell r="L666" t="str">
            <v>電話</v>
          </cell>
          <cell r="M666" t="str">
            <v>地址</v>
          </cell>
        </row>
        <row r="667">
          <cell r="B667" t="str">
            <v>便當盒</v>
          </cell>
          <cell r="K667" t="str">
            <v>鄭必鑫</v>
          </cell>
          <cell r="L667" t="str">
            <v>(06)2423768</v>
          </cell>
          <cell r="M667" t="str">
            <v>台南縣永康市民東路56號</v>
          </cell>
        </row>
        <row r="668">
          <cell r="B668" t="str">
            <v>便當盒袋</v>
          </cell>
          <cell r="K668" t="str">
            <v>鄭必鑫</v>
          </cell>
        </row>
        <row r="669">
          <cell r="B669" t="str">
            <v>獅寶洗潔精</v>
          </cell>
          <cell r="D669" t="str">
            <v>4000kg</v>
          </cell>
          <cell r="E669" t="str">
            <v>瓶</v>
          </cell>
          <cell r="K669" t="str">
            <v>獅寶</v>
          </cell>
        </row>
        <row r="670">
          <cell r="B670" t="str">
            <v>名稱</v>
          </cell>
          <cell r="D670" t="str">
            <v>係數</v>
          </cell>
          <cell r="E670" t="str">
            <v>單位</v>
          </cell>
          <cell r="F670" t="str">
            <v>原重</v>
          </cell>
          <cell r="G670" t="str">
            <v>實重</v>
          </cell>
          <cell r="H670" t="str">
            <v>每份克數</v>
          </cell>
          <cell r="I670" t="str">
            <v>分類</v>
          </cell>
          <cell r="K670" t="str">
            <v>出貨商</v>
          </cell>
          <cell r="L670" t="str">
            <v>電話</v>
          </cell>
          <cell r="M670" t="str">
            <v>地址</v>
          </cell>
        </row>
        <row r="671">
          <cell r="B671" t="str">
            <v>餐巾紙</v>
          </cell>
          <cell r="E671" t="str">
            <v>箱</v>
          </cell>
          <cell r="K671" t="str">
            <v>亞細亞塑膠</v>
          </cell>
          <cell r="L671">
            <v>27265935</v>
          </cell>
          <cell r="M671" t="str">
            <v>台北市信義區110林口街137號1樓</v>
          </cell>
        </row>
        <row r="672">
          <cell r="B672" t="str">
            <v>擦手紙</v>
          </cell>
          <cell r="E672" t="str">
            <v>包</v>
          </cell>
        </row>
        <row r="673">
          <cell r="B673" t="str">
            <v>紙湯杯(260ml)</v>
          </cell>
          <cell r="E673" t="str">
            <v>個</v>
          </cell>
        </row>
        <row r="674">
          <cell r="B674" t="str">
            <v>紙湯杯(320ml)</v>
          </cell>
          <cell r="E674" t="str">
            <v>個</v>
          </cell>
        </row>
        <row r="675">
          <cell r="B675" t="str">
            <v>左右四格餐盒</v>
          </cell>
          <cell r="E675" t="str">
            <v>個</v>
          </cell>
        </row>
        <row r="676">
          <cell r="B676" t="str">
            <v>南亞保鮮膜</v>
          </cell>
          <cell r="E676" t="str">
            <v>支</v>
          </cell>
        </row>
        <row r="677">
          <cell r="B677" t="str">
            <v>耐熱帶(半kg)</v>
          </cell>
        </row>
        <row r="678">
          <cell r="B678" t="str">
            <v>PE袋</v>
          </cell>
          <cell r="E678" t="str">
            <v>包</v>
          </cell>
        </row>
        <row r="679">
          <cell r="B679" t="str">
            <v>橡皮圈#18(大)</v>
          </cell>
          <cell r="E679" t="str">
            <v>包</v>
          </cell>
        </row>
        <row r="680">
          <cell r="B680" t="str">
            <v>名稱</v>
          </cell>
          <cell r="D680" t="str">
            <v>係數</v>
          </cell>
          <cell r="E680" t="str">
            <v>單位</v>
          </cell>
          <cell r="F680" t="str">
            <v>原重</v>
          </cell>
          <cell r="G680" t="str">
            <v>實重</v>
          </cell>
          <cell r="H680" t="str">
            <v>每份克數</v>
          </cell>
          <cell r="I680" t="str">
            <v>分類</v>
          </cell>
          <cell r="K680" t="str">
            <v>出貨商</v>
          </cell>
          <cell r="L680" t="str">
            <v>電話</v>
          </cell>
          <cell r="M680" t="str">
            <v>地址</v>
          </cell>
        </row>
        <row r="681">
          <cell r="B681" t="str">
            <v>柴油</v>
          </cell>
          <cell r="K681" t="str">
            <v>金昌興油業</v>
          </cell>
          <cell r="L681">
            <v>27890589</v>
          </cell>
          <cell r="M681" t="str">
            <v>台北市南港區研究院路三段163號</v>
          </cell>
        </row>
        <row r="682">
          <cell r="B682" t="str">
            <v>運費</v>
          </cell>
        </row>
      </sheetData>
      <sheetData sheetId="6"/>
      <sheetData sheetId="7">
        <row r="1">
          <cell r="C1" t="str">
            <v>菜名</v>
          </cell>
          <cell r="D1" t="str">
            <v>食材數</v>
          </cell>
          <cell r="E1" t="str">
            <v>食材名稱</v>
          </cell>
          <cell r="F1" t="str">
            <v>克數</v>
          </cell>
          <cell r="G1" t="str">
            <v>食材名稱</v>
          </cell>
          <cell r="H1" t="str">
            <v>克數</v>
          </cell>
          <cell r="I1" t="str">
            <v>食材名稱</v>
          </cell>
          <cell r="J1" t="str">
            <v>克數</v>
          </cell>
          <cell r="K1" t="str">
            <v>食材名稱</v>
          </cell>
          <cell r="L1" t="str">
            <v>克數</v>
          </cell>
          <cell r="M1" t="str">
            <v>食材名稱</v>
          </cell>
          <cell r="N1" t="str">
            <v>克數</v>
          </cell>
          <cell r="O1" t="str">
            <v>食材名稱</v>
          </cell>
          <cell r="P1" t="str">
            <v>克數</v>
          </cell>
          <cell r="Q1" t="str">
            <v>食材名稱</v>
          </cell>
          <cell r="R1" t="str">
            <v>克數</v>
          </cell>
          <cell r="S1" t="str">
            <v>食材名稱</v>
          </cell>
          <cell r="T1" t="str">
            <v>克數</v>
          </cell>
          <cell r="U1" t="str">
            <v>食材名稱</v>
          </cell>
          <cell r="V1" t="str">
            <v>克數</v>
          </cell>
          <cell r="W1" t="str">
            <v>食材名稱</v>
          </cell>
          <cell r="X1" t="str">
            <v>克數</v>
          </cell>
          <cell r="Y1" t="str">
            <v>食材名稱</v>
          </cell>
          <cell r="Z1" t="str">
            <v>克數</v>
          </cell>
          <cell r="AA1" t="str">
            <v>食材名稱</v>
          </cell>
          <cell r="AB1" t="str">
            <v>克數</v>
          </cell>
        </row>
        <row r="2">
          <cell r="C2" t="str">
            <v>香酥肉鯽魚</v>
          </cell>
          <cell r="D2">
            <v>1</v>
          </cell>
          <cell r="E2" t="str">
            <v>肉鯽魚</v>
          </cell>
          <cell r="F2">
            <v>97</v>
          </cell>
        </row>
        <row r="3">
          <cell r="C3" t="str">
            <v>白帶魚</v>
          </cell>
          <cell r="D3">
            <v>1</v>
          </cell>
          <cell r="E3" t="str">
            <v>白帶魚</v>
          </cell>
          <cell r="F3">
            <v>52</v>
          </cell>
        </row>
        <row r="4">
          <cell r="C4" t="str">
            <v>酥炸柳葉魚*3</v>
          </cell>
          <cell r="D4">
            <v>1</v>
          </cell>
          <cell r="E4" t="str">
            <v>生鮮柳葉魚</v>
          </cell>
          <cell r="F4">
            <v>50</v>
          </cell>
          <cell r="AA4" t="str">
            <v>里肌肉片</v>
          </cell>
          <cell r="AB4">
            <v>60</v>
          </cell>
        </row>
        <row r="5">
          <cell r="C5" t="str">
            <v>椒鹽柳葉魚*3</v>
          </cell>
          <cell r="D5">
            <v>2</v>
          </cell>
          <cell r="E5" t="str">
            <v>生鮮柳葉魚</v>
          </cell>
          <cell r="F5">
            <v>51</v>
          </cell>
          <cell r="G5" t="str">
            <v>胡椒鹽</v>
          </cell>
          <cell r="H5">
            <v>0.2</v>
          </cell>
          <cell r="AA5" t="str">
            <v>里肌肉片</v>
          </cell>
          <cell r="AB5">
            <v>60</v>
          </cell>
        </row>
        <row r="6">
          <cell r="C6" t="str">
            <v>炸柳葉魚*3</v>
          </cell>
          <cell r="D6">
            <v>1</v>
          </cell>
          <cell r="E6" t="str">
            <v>生鮮柳葉魚</v>
          </cell>
          <cell r="F6">
            <v>50</v>
          </cell>
          <cell r="AA6" t="str">
            <v>里肌肉片</v>
          </cell>
          <cell r="AB6">
            <v>60</v>
          </cell>
        </row>
        <row r="7">
          <cell r="C7" t="str">
            <v>杏仁柳葉魚*3</v>
          </cell>
          <cell r="D7">
            <v>1</v>
          </cell>
          <cell r="E7" t="str">
            <v>生鮮柳葉魚</v>
          </cell>
          <cell r="F7">
            <v>51</v>
          </cell>
          <cell r="G7" t="str">
            <v>杏仁片</v>
          </cell>
          <cell r="H7">
            <v>2</v>
          </cell>
          <cell r="AA7" t="str">
            <v>里肌肉片</v>
          </cell>
          <cell r="AB7">
            <v>60</v>
          </cell>
        </row>
        <row r="8">
          <cell r="C8" t="str">
            <v>炸虱目魚柳</v>
          </cell>
          <cell r="D8">
            <v>1</v>
          </cell>
          <cell r="E8" t="str">
            <v>生鮮虱目魚柳</v>
          </cell>
          <cell r="F8">
            <v>60</v>
          </cell>
          <cell r="G8" t="str">
            <v>柚子醬</v>
          </cell>
          <cell r="H8">
            <v>1.5</v>
          </cell>
          <cell r="AA8" t="str">
            <v>豬柳(後)</v>
          </cell>
          <cell r="AB8">
            <v>60</v>
          </cell>
        </row>
        <row r="9">
          <cell r="C9" t="str">
            <v>五味醬魚柳</v>
          </cell>
          <cell r="D9">
            <v>8</v>
          </cell>
          <cell r="E9" t="str">
            <v>生鮮虱目魚柳</v>
          </cell>
          <cell r="F9">
            <v>60</v>
          </cell>
          <cell r="G9" t="str">
            <v>番茄醬</v>
          </cell>
          <cell r="H9">
            <v>3</v>
          </cell>
          <cell r="I9" t="str">
            <v>醬油膏</v>
          </cell>
          <cell r="J9">
            <v>1</v>
          </cell>
          <cell r="K9" t="str">
            <v>烏醋</v>
          </cell>
          <cell r="L9">
            <v>1</v>
          </cell>
          <cell r="M9" t="str">
            <v>香油</v>
          </cell>
          <cell r="N9">
            <v>1</v>
          </cell>
          <cell r="O9" t="str">
            <v>青蔥珠</v>
          </cell>
          <cell r="P9">
            <v>0.5</v>
          </cell>
          <cell r="Q9" t="str">
            <v>薑末</v>
          </cell>
          <cell r="R9">
            <v>0.5</v>
          </cell>
          <cell r="S9" t="str">
            <v>蒜末</v>
          </cell>
          <cell r="T9">
            <v>0.5</v>
          </cell>
          <cell r="AA9" t="str">
            <v>豬柳(後)</v>
          </cell>
          <cell r="AB9">
            <v>70</v>
          </cell>
        </row>
        <row r="10">
          <cell r="C10" t="str">
            <v>土魠魚條*3</v>
          </cell>
          <cell r="D10">
            <v>1</v>
          </cell>
          <cell r="E10" t="str">
            <v>裹粉土魠魚</v>
          </cell>
          <cell r="F10">
            <v>75</v>
          </cell>
        </row>
        <row r="11">
          <cell r="C11" t="str">
            <v>酥炸鮪魚丁</v>
          </cell>
          <cell r="D11">
            <v>1</v>
          </cell>
          <cell r="E11" t="str">
            <v>裹粉鮪魚丁</v>
          </cell>
          <cell r="F11">
            <v>56.25</v>
          </cell>
        </row>
        <row r="12">
          <cell r="C12" t="str">
            <v>酥炸鮪魚排</v>
          </cell>
          <cell r="D12">
            <v>1</v>
          </cell>
          <cell r="E12" t="str">
            <v>鮪魚排</v>
          </cell>
          <cell r="F12">
            <v>60</v>
          </cell>
        </row>
        <row r="13">
          <cell r="C13" t="str">
            <v>酥炸鮪魚排(大)</v>
          </cell>
          <cell r="D13">
            <v>1</v>
          </cell>
          <cell r="E13" t="str">
            <v>鮪魚排(大)</v>
          </cell>
          <cell r="F13">
            <v>75</v>
          </cell>
        </row>
        <row r="14">
          <cell r="C14" t="str">
            <v>鹹酥魚排</v>
          </cell>
          <cell r="D14">
            <v>4</v>
          </cell>
          <cell r="E14" t="str">
            <v>旗魚排</v>
          </cell>
          <cell r="F14">
            <v>110</v>
          </cell>
          <cell r="G14" t="str">
            <v>蒜末</v>
          </cell>
          <cell r="H14">
            <v>2</v>
          </cell>
          <cell r="I14" t="str">
            <v>青蔥珠</v>
          </cell>
          <cell r="J14">
            <v>2</v>
          </cell>
          <cell r="K14" t="str">
            <v>蒜味花生</v>
          </cell>
          <cell r="L14">
            <v>3</v>
          </cell>
          <cell r="AA14" t="str">
            <v>里肌肉片</v>
          </cell>
          <cell r="AB14">
            <v>75</v>
          </cell>
        </row>
        <row r="15">
          <cell r="C15" t="str">
            <v>香酥魚排</v>
          </cell>
          <cell r="D15">
            <v>1</v>
          </cell>
          <cell r="E15" t="str">
            <v>水鯊魚片</v>
          </cell>
          <cell r="F15">
            <v>110</v>
          </cell>
          <cell r="AA15" t="str">
            <v>里肌肉片</v>
          </cell>
          <cell r="AB15">
            <v>75</v>
          </cell>
        </row>
        <row r="16">
          <cell r="C16" t="str">
            <v>花枝堡</v>
          </cell>
          <cell r="D16">
            <v>1</v>
          </cell>
          <cell r="E16" t="str">
            <v>花枝堡</v>
          </cell>
          <cell r="F16">
            <v>60</v>
          </cell>
        </row>
        <row r="17">
          <cell r="C17" t="str">
            <v>椒鹽魚排</v>
          </cell>
          <cell r="D17">
            <v>1</v>
          </cell>
          <cell r="E17" t="str">
            <v>水鯊魚片</v>
          </cell>
          <cell r="F17">
            <v>110</v>
          </cell>
          <cell r="G17" t="str">
            <v>胡椒鹽</v>
          </cell>
          <cell r="H17">
            <v>0.2</v>
          </cell>
          <cell r="AA17" t="str">
            <v>里肌肉片</v>
          </cell>
          <cell r="AB17">
            <v>75</v>
          </cell>
        </row>
        <row r="18">
          <cell r="C18" t="str">
            <v>咖哩魚片</v>
          </cell>
          <cell r="D18">
            <v>2</v>
          </cell>
          <cell r="E18" t="str">
            <v>生鮮魚片</v>
          </cell>
          <cell r="F18">
            <v>110</v>
          </cell>
          <cell r="G18" t="str">
            <v>咖哩粉</v>
          </cell>
          <cell r="H18">
            <v>1</v>
          </cell>
          <cell r="AA18" t="str">
            <v>里肌肉片</v>
          </cell>
          <cell r="AB18">
            <v>75</v>
          </cell>
        </row>
        <row r="19">
          <cell r="C19" t="str">
            <v>薑絲魚排</v>
          </cell>
          <cell r="D19">
            <v>2</v>
          </cell>
          <cell r="E19" t="str">
            <v>生鮮魚片</v>
          </cell>
          <cell r="F19">
            <v>110</v>
          </cell>
          <cell r="G19" t="str">
            <v>薑絲</v>
          </cell>
          <cell r="H19">
            <v>0.7</v>
          </cell>
          <cell r="N19" t="str">
            <v xml:space="preserve"> </v>
          </cell>
        </row>
        <row r="20">
          <cell r="C20" t="str">
            <v>豆酥魚丁</v>
          </cell>
          <cell r="D20">
            <v>2</v>
          </cell>
          <cell r="E20" t="str">
            <v>暑魚丁</v>
          </cell>
          <cell r="F20">
            <v>98</v>
          </cell>
          <cell r="G20" t="str">
            <v>非基改豆酥</v>
          </cell>
          <cell r="H20">
            <v>1</v>
          </cell>
          <cell r="AA20" t="str">
            <v>肉丁(後)</v>
          </cell>
          <cell r="AB20">
            <v>70</v>
          </cell>
        </row>
        <row r="21">
          <cell r="C21" t="str">
            <v>腰果魚排</v>
          </cell>
          <cell r="D21">
            <v>2</v>
          </cell>
          <cell r="E21" t="str">
            <v>旗魚排</v>
          </cell>
          <cell r="F21">
            <v>110</v>
          </cell>
          <cell r="G21" t="str">
            <v>生腰果</v>
          </cell>
          <cell r="H21">
            <v>2</v>
          </cell>
        </row>
        <row r="22">
          <cell r="C22" t="str">
            <v>腰果魚丁</v>
          </cell>
          <cell r="D22">
            <v>2</v>
          </cell>
          <cell r="E22" t="str">
            <v>水鯊魚丁</v>
          </cell>
          <cell r="F22">
            <v>165</v>
          </cell>
          <cell r="G22" t="str">
            <v>生腰果</v>
          </cell>
          <cell r="H22">
            <v>3</v>
          </cell>
        </row>
        <row r="23">
          <cell r="C23" t="str">
            <v>塔香魚塊</v>
          </cell>
          <cell r="E23" t="str">
            <v>鯛魚丁</v>
          </cell>
          <cell r="F23">
            <v>98</v>
          </cell>
          <cell r="G23" t="str">
            <v>九層塔</v>
          </cell>
          <cell r="H23">
            <v>1.5</v>
          </cell>
          <cell r="I23" t="str">
            <v>豆薯中丁</v>
          </cell>
          <cell r="J23">
            <v>25</v>
          </cell>
          <cell r="K23" t="str">
            <v>紅椒中丁</v>
          </cell>
          <cell r="L23">
            <v>4</v>
          </cell>
          <cell r="M23" t="str">
            <v>一公分西芹段</v>
          </cell>
          <cell r="N23">
            <v>10</v>
          </cell>
          <cell r="O23" t="str">
            <v>薑片</v>
          </cell>
          <cell r="P23">
            <v>0.5</v>
          </cell>
          <cell r="Q23" t="str">
            <v>薑泥</v>
          </cell>
          <cell r="R23">
            <v>0.2</v>
          </cell>
          <cell r="S23" t="str">
            <v>黑麻油</v>
          </cell>
          <cell r="T23">
            <v>1</v>
          </cell>
        </row>
        <row r="24">
          <cell r="C24" t="str">
            <v>黑椒魚片</v>
          </cell>
          <cell r="D24">
            <v>3</v>
          </cell>
          <cell r="E24" t="str">
            <v>生鮮魚片</v>
          </cell>
          <cell r="F24">
            <v>110</v>
          </cell>
          <cell r="G24" t="str">
            <v>剝皮洋蔥</v>
          </cell>
          <cell r="H24">
            <v>10</v>
          </cell>
          <cell r="I24" t="str">
            <v>黑胡椒</v>
          </cell>
        </row>
        <row r="25">
          <cell r="C25" t="str">
            <v>樹子魚片</v>
          </cell>
          <cell r="D25">
            <v>2</v>
          </cell>
          <cell r="E25" t="str">
            <v>旗魚排</v>
          </cell>
          <cell r="F25">
            <v>110</v>
          </cell>
          <cell r="G25" t="str">
            <v>樹子罐頭</v>
          </cell>
          <cell r="H25">
            <v>1</v>
          </cell>
        </row>
        <row r="26">
          <cell r="C26" t="str">
            <v>豆瓣魚片</v>
          </cell>
          <cell r="D26">
            <v>2</v>
          </cell>
          <cell r="E26" t="str">
            <v>生鮮魚片</v>
          </cell>
          <cell r="F26">
            <v>110</v>
          </cell>
          <cell r="G26" t="str">
            <v>豆瓣醬(3kg/箱)</v>
          </cell>
          <cell r="H26">
            <v>1</v>
          </cell>
        </row>
        <row r="27">
          <cell r="C27" t="str">
            <v>照燒魚丁</v>
          </cell>
          <cell r="D27">
            <v>3</v>
          </cell>
          <cell r="E27" t="str">
            <v>暑魚丁</v>
          </cell>
          <cell r="F27">
            <v>98</v>
          </cell>
          <cell r="G27" t="str">
            <v>味霖</v>
          </cell>
          <cell r="H27">
            <v>1</v>
          </cell>
          <cell r="I27" t="str">
            <v>柴魚片</v>
          </cell>
          <cell r="J27">
            <v>0.25</v>
          </cell>
        </row>
        <row r="28">
          <cell r="C28" t="str">
            <v>味噌魚片</v>
          </cell>
          <cell r="D28">
            <v>2</v>
          </cell>
          <cell r="E28" t="str">
            <v>生鮮魚片</v>
          </cell>
          <cell r="F28">
            <v>110</v>
          </cell>
          <cell r="G28" t="str">
            <v>味噌(9kg/箱)</v>
          </cell>
          <cell r="H28">
            <v>6</v>
          </cell>
        </row>
        <row r="29">
          <cell r="C29" t="str">
            <v>橙汁魚片</v>
          </cell>
          <cell r="D29">
            <v>4</v>
          </cell>
          <cell r="E29" t="str">
            <v>生鮮魚片</v>
          </cell>
          <cell r="F29">
            <v>110</v>
          </cell>
          <cell r="G29" t="str">
            <v>柳橙汁</v>
          </cell>
          <cell r="H29">
            <v>5</v>
          </cell>
          <cell r="I29" t="str">
            <v>鳳梨罐</v>
          </cell>
          <cell r="J29">
            <v>4</v>
          </cell>
          <cell r="K29" t="str">
            <v>番茄醬</v>
          </cell>
          <cell r="L29">
            <v>2</v>
          </cell>
        </row>
        <row r="30">
          <cell r="C30" t="str">
            <v>泡菜魚丁</v>
          </cell>
          <cell r="D30">
            <v>4</v>
          </cell>
          <cell r="E30" t="str">
            <v>月魚丁</v>
          </cell>
          <cell r="F30">
            <v>95</v>
          </cell>
          <cell r="G30" t="str">
            <v>大白菜段</v>
          </cell>
          <cell r="H30">
            <v>30</v>
          </cell>
          <cell r="I30" t="str">
            <v>金針菇</v>
          </cell>
          <cell r="J30">
            <v>7</v>
          </cell>
          <cell r="K30" t="str">
            <v>紅蘿蔔絲</v>
          </cell>
          <cell r="L30">
            <v>8</v>
          </cell>
          <cell r="M30" t="str">
            <v>香菇原件</v>
          </cell>
          <cell r="N30">
            <v>5</v>
          </cell>
          <cell r="O30" t="str">
            <v>韓式辣椒粉</v>
          </cell>
          <cell r="P30">
            <v>0.1</v>
          </cell>
          <cell r="Q30" t="str">
            <v>番茄醬</v>
          </cell>
          <cell r="R30">
            <v>2</v>
          </cell>
          <cell r="S30" t="str">
            <v>紅椒粉</v>
          </cell>
          <cell r="T30">
            <v>0.1</v>
          </cell>
          <cell r="U30" t="str">
            <v>白醋</v>
          </cell>
          <cell r="V30">
            <v>0.6</v>
          </cell>
        </row>
        <row r="31">
          <cell r="C31" t="str">
            <v>咖哩魚</v>
          </cell>
          <cell r="D31">
            <v>5</v>
          </cell>
          <cell r="E31" t="str">
            <v>水鯊魚丁</v>
          </cell>
          <cell r="F31">
            <v>165</v>
          </cell>
          <cell r="G31" t="str">
            <v>洋芋原件</v>
          </cell>
          <cell r="H31">
            <v>30</v>
          </cell>
          <cell r="I31" t="str">
            <v>咖哩粉</v>
          </cell>
          <cell r="J31">
            <v>1.3</v>
          </cell>
          <cell r="AA31" t="str">
            <v>雞胸丁</v>
          </cell>
          <cell r="AB31">
            <v>60</v>
          </cell>
        </row>
        <row r="32">
          <cell r="C32" t="str">
            <v>咖哩魚(2)</v>
          </cell>
          <cell r="D32">
            <v>5</v>
          </cell>
          <cell r="E32" t="str">
            <v>鯛魚丁</v>
          </cell>
          <cell r="F32">
            <v>95</v>
          </cell>
          <cell r="G32" t="str">
            <v>洋蔥中丁</v>
          </cell>
          <cell r="H32">
            <v>10</v>
          </cell>
          <cell r="I32" t="str">
            <v>洋芋原件</v>
          </cell>
          <cell r="J32">
            <v>11</v>
          </cell>
          <cell r="K32" t="str">
            <v>紅蘿蔔中丁</v>
          </cell>
          <cell r="L32">
            <v>8</v>
          </cell>
          <cell r="M32" t="str">
            <v>咖哩粉</v>
          </cell>
          <cell r="N32">
            <v>1.3</v>
          </cell>
          <cell r="AA32" t="str">
            <v>雞胸丁</v>
          </cell>
          <cell r="AB32">
            <v>60</v>
          </cell>
        </row>
        <row r="33">
          <cell r="C33" t="str">
            <v>香茅檸檬魚</v>
          </cell>
          <cell r="D33">
            <v>4</v>
          </cell>
          <cell r="E33" t="str">
            <v>鮭鯊魚丁</v>
          </cell>
          <cell r="F33">
            <v>110</v>
          </cell>
          <cell r="G33" t="str">
            <v>檸檬汁</v>
          </cell>
          <cell r="H33">
            <v>0.5</v>
          </cell>
          <cell r="I33" t="str">
            <v>魚露</v>
          </cell>
          <cell r="J33">
            <v>1</v>
          </cell>
          <cell r="K33" t="str">
            <v>香茅</v>
          </cell>
        </row>
        <row r="34">
          <cell r="C34" t="str">
            <v>酥炸魚丁</v>
          </cell>
          <cell r="D34">
            <v>1</v>
          </cell>
          <cell r="E34" t="str">
            <v>暑魚丁</v>
          </cell>
          <cell r="F34">
            <v>98</v>
          </cell>
        </row>
        <row r="35">
          <cell r="C35" t="str">
            <v>杏片魚丁</v>
          </cell>
          <cell r="D35">
            <v>2</v>
          </cell>
          <cell r="E35" t="str">
            <v>鮭鯊魚丁</v>
          </cell>
          <cell r="F35">
            <v>105</v>
          </cell>
          <cell r="G35" t="str">
            <v>杏仁片</v>
          </cell>
          <cell r="H35">
            <v>2</v>
          </cell>
        </row>
        <row r="36">
          <cell r="C36" t="str">
            <v>沙嗲魚柳</v>
          </cell>
          <cell r="D36">
            <v>4</v>
          </cell>
          <cell r="E36" t="str">
            <v>生鮮虱目魚柳</v>
          </cell>
          <cell r="F36">
            <v>60</v>
          </cell>
          <cell r="G36" t="str">
            <v>花生醬</v>
          </cell>
          <cell r="H36">
            <v>3</v>
          </cell>
          <cell r="I36" t="str">
            <v>咖哩粉</v>
          </cell>
          <cell r="J36">
            <v>0.4</v>
          </cell>
          <cell r="K36" t="str">
            <v>椰漿</v>
          </cell>
          <cell r="L36">
            <v>1</v>
          </cell>
        </row>
        <row r="37">
          <cell r="C37" t="str">
            <v>義式香料魚球</v>
          </cell>
          <cell r="D37">
            <v>3</v>
          </cell>
          <cell r="E37" t="str">
            <v>鮭鯊魚丁</v>
          </cell>
          <cell r="F37">
            <v>105</v>
          </cell>
          <cell r="G37" t="str">
            <v>地瓜原件</v>
          </cell>
          <cell r="H37">
            <v>30</v>
          </cell>
          <cell r="I37" t="str">
            <v>義大利香料</v>
          </cell>
          <cell r="J37">
            <v>0.08</v>
          </cell>
          <cell r="AA37" t="str">
            <v>雞胸丁</v>
          </cell>
          <cell r="AB37">
            <v>70</v>
          </cell>
        </row>
        <row r="38">
          <cell r="C38" t="str">
            <v>避風塘魚丁</v>
          </cell>
          <cell r="D38">
            <v>3</v>
          </cell>
          <cell r="E38" t="str">
            <v>補助石斑</v>
          </cell>
          <cell r="F38">
            <v>75</v>
          </cell>
          <cell r="G38" t="str">
            <v>蒜末</v>
          </cell>
          <cell r="H38">
            <v>2.5</v>
          </cell>
          <cell r="I38" t="str">
            <v>青蔥珠</v>
          </cell>
          <cell r="J38">
            <v>2</v>
          </cell>
          <cell r="K38" t="str">
            <v>薑末</v>
          </cell>
          <cell r="L38">
            <v>0.5</v>
          </cell>
          <cell r="M38" t="str">
            <v>非基改豆酥</v>
          </cell>
          <cell r="N38">
            <v>1</v>
          </cell>
        </row>
        <row r="39">
          <cell r="C39" t="str">
            <v>川味豆瓣魚</v>
          </cell>
          <cell r="D39">
            <v>5</v>
          </cell>
          <cell r="E39" t="str">
            <v>水鯊魚丁</v>
          </cell>
          <cell r="F39">
            <v>110</v>
          </cell>
          <cell r="G39" t="str">
            <v>辣豆瓣醬</v>
          </cell>
          <cell r="H39">
            <v>1</v>
          </cell>
          <cell r="I39" t="str">
            <v>蒜末</v>
          </cell>
          <cell r="J39">
            <v>0.3</v>
          </cell>
          <cell r="K39" t="str">
            <v>薑末</v>
          </cell>
          <cell r="L39">
            <v>0.3</v>
          </cell>
          <cell r="M39" t="str">
            <v>蔥</v>
          </cell>
          <cell r="N39">
            <v>1</v>
          </cell>
        </row>
        <row r="40">
          <cell r="C40" t="str">
            <v>糖醋魚丁</v>
          </cell>
          <cell r="D40">
            <v>5</v>
          </cell>
          <cell r="E40" t="str">
            <v>補助石斑</v>
          </cell>
          <cell r="F40">
            <v>75</v>
          </cell>
          <cell r="G40" t="str">
            <v>剝皮洋蔥原件</v>
          </cell>
          <cell r="H40">
            <v>7</v>
          </cell>
          <cell r="I40" t="str">
            <v>黃椒小丁</v>
          </cell>
          <cell r="J40">
            <v>3</v>
          </cell>
          <cell r="K40" t="str">
            <v>紅椒小丁</v>
          </cell>
          <cell r="L40">
            <v>3</v>
          </cell>
          <cell r="M40" t="str">
            <v>番茄醬</v>
          </cell>
          <cell r="N40">
            <v>9</v>
          </cell>
          <cell r="AA40" t="str">
            <v>豬柳(後)</v>
          </cell>
          <cell r="AB40">
            <v>60</v>
          </cell>
        </row>
        <row r="41">
          <cell r="C41" t="str">
            <v>梅甘魚丁</v>
          </cell>
          <cell r="D41">
            <v>4</v>
          </cell>
          <cell r="E41" t="str">
            <v>水鯊魚丁</v>
          </cell>
          <cell r="F41">
            <v>165</v>
          </cell>
          <cell r="G41" t="str">
            <v>地瓜原件</v>
          </cell>
          <cell r="H41">
            <v>30</v>
          </cell>
          <cell r="I41" t="str">
            <v>梅子粉</v>
          </cell>
          <cell r="K41" t="str">
            <v>胡椒鹽</v>
          </cell>
          <cell r="W41" t="str">
            <v>雞胸丁</v>
          </cell>
          <cell r="X41">
            <v>80</v>
          </cell>
          <cell r="AA41" t="str">
            <v>雞胸丁</v>
          </cell>
          <cell r="AB41">
            <v>80</v>
          </cell>
        </row>
        <row r="42">
          <cell r="C42" t="str">
            <v>番茄魚塊</v>
          </cell>
          <cell r="D42">
            <v>5</v>
          </cell>
          <cell r="E42" t="str">
            <v>鯛魚丁</v>
          </cell>
          <cell r="F42">
            <v>95</v>
          </cell>
          <cell r="G42" t="str">
            <v>剝皮洋蔥原件</v>
          </cell>
          <cell r="H42">
            <v>3</v>
          </cell>
          <cell r="I42" t="str">
            <v>番茄原件</v>
          </cell>
          <cell r="J42">
            <v>5</v>
          </cell>
          <cell r="K42" t="str">
            <v>番茄醬</v>
          </cell>
          <cell r="L42">
            <v>1</v>
          </cell>
          <cell r="M42" t="str">
            <v>義大利香料</v>
          </cell>
          <cell r="N42">
            <v>0.12</v>
          </cell>
          <cell r="AA42" t="str">
            <v>肉丁(後)</v>
          </cell>
          <cell r="AB42">
            <v>70</v>
          </cell>
        </row>
        <row r="43">
          <cell r="C43" t="str">
            <v>黑椒魚丁</v>
          </cell>
          <cell r="D43">
            <v>3</v>
          </cell>
          <cell r="E43" t="str">
            <v>旗魚丁</v>
          </cell>
          <cell r="F43">
            <v>95</v>
          </cell>
          <cell r="G43" t="str">
            <v>剝皮洋蔥</v>
          </cell>
          <cell r="H43">
            <v>10</v>
          </cell>
          <cell r="I43" t="str">
            <v>黑胡椒</v>
          </cell>
        </row>
        <row r="44">
          <cell r="C44" t="str">
            <v>紅糟魚塊</v>
          </cell>
          <cell r="D44">
            <v>2</v>
          </cell>
          <cell r="E44" t="str">
            <v>鮭鯊魚丁</v>
          </cell>
          <cell r="F44">
            <v>105</v>
          </cell>
          <cell r="G44" t="str">
            <v>紅糟</v>
          </cell>
          <cell r="H44">
            <v>1</v>
          </cell>
          <cell r="AA44" t="str">
            <v>雞胸丁</v>
          </cell>
          <cell r="AB44">
            <v>60</v>
          </cell>
        </row>
        <row r="45">
          <cell r="C45" t="str">
            <v>南洋椰汁魚</v>
          </cell>
          <cell r="D45">
            <v>5</v>
          </cell>
          <cell r="E45" t="str">
            <v>旗魚丁</v>
          </cell>
          <cell r="F45">
            <v>95</v>
          </cell>
          <cell r="G45" t="str">
            <v>洋芋原件</v>
          </cell>
          <cell r="H45">
            <v>30</v>
          </cell>
          <cell r="I45" t="str">
            <v>紅蘿蔔中丁</v>
          </cell>
          <cell r="J45">
            <v>10</v>
          </cell>
          <cell r="K45" t="str">
            <v>剝皮洋蔥原件</v>
          </cell>
          <cell r="L45">
            <v>7</v>
          </cell>
          <cell r="M45" t="str">
            <v>椰漿</v>
          </cell>
          <cell r="N45">
            <v>1.2</v>
          </cell>
          <cell r="O45" t="str">
            <v>奶粉</v>
          </cell>
          <cell r="P45">
            <v>3</v>
          </cell>
          <cell r="Q45" t="str">
            <v>新鮮檸檬葉</v>
          </cell>
          <cell r="S45" t="str">
            <v>香茅</v>
          </cell>
          <cell r="AA45" t="str">
            <v>肉丁(後)</v>
          </cell>
          <cell r="AB45">
            <v>60</v>
          </cell>
        </row>
        <row r="46">
          <cell r="C46" t="str">
            <v>奶香燉魚</v>
          </cell>
          <cell r="D46">
            <v>9</v>
          </cell>
          <cell r="E46" t="str">
            <v>月魚丁</v>
          </cell>
          <cell r="F46">
            <v>95</v>
          </cell>
          <cell r="G46" t="str">
            <v>洋芋原件</v>
          </cell>
          <cell r="H46">
            <v>21</v>
          </cell>
          <cell r="I46" t="str">
            <v>剝皮洋蔥原件</v>
          </cell>
          <cell r="J46">
            <v>10</v>
          </cell>
          <cell r="K46" t="str">
            <v>紅蘿蔔中丁</v>
          </cell>
          <cell r="L46">
            <v>10</v>
          </cell>
          <cell r="M46" t="str">
            <v>TAP冷凍毛豆仁</v>
          </cell>
          <cell r="N46">
            <v>3</v>
          </cell>
          <cell r="O46" t="str">
            <v>義大利香料</v>
          </cell>
          <cell r="P46">
            <v>0.25</v>
          </cell>
          <cell r="Q46" t="str">
            <v>奶粉</v>
          </cell>
          <cell r="R46">
            <v>3</v>
          </cell>
          <cell r="S46" t="str">
            <v>麵粉</v>
          </cell>
          <cell r="T46">
            <v>2</v>
          </cell>
          <cell r="U46" t="str">
            <v>奶油</v>
          </cell>
          <cell r="V46">
            <v>2</v>
          </cell>
          <cell r="AA46" t="str">
            <v>肉丁(後)</v>
          </cell>
          <cell r="AB46">
            <v>60</v>
          </cell>
        </row>
        <row r="47">
          <cell r="C47" t="str">
            <v>壽喜燒魚丁</v>
          </cell>
          <cell r="D47">
            <v>1</v>
          </cell>
          <cell r="E47" t="str">
            <v>烏魚丁</v>
          </cell>
          <cell r="F47">
            <v>88</v>
          </cell>
          <cell r="G47" t="str">
            <v>紅蘿蔔片丁</v>
          </cell>
          <cell r="H47">
            <v>5</v>
          </cell>
          <cell r="I47" t="str">
            <v>剝皮洋蔥原件</v>
          </cell>
          <cell r="J47">
            <v>15</v>
          </cell>
          <cell r="K47" t="str">
            <v>白蒟蒻片</v>
          </cell>
          <cell r="L47">
            <v>5</v>
          </cell>
          <cell r="M47" t="str">
            <v>柴魚片</v>
          </cell>
          <cell r="N47">
            <v>0.5</v>
          </cell>
          <cell r="O47" t="str">
            <v>杏鮑菇原件</v>
          </cell>
          <cell r="P47">
            <v>10</v>
          </cell>
          <cell r="Q47" t="str">
            <v>味霖</v>
          </cell>
          <cell r="R47">
            <v>1</v>
          </cell>
          <cell r="AA47" t="str">
            <v>肉片</v>
          </cell>
          <cell r="AB47">
            <v>60</v>
          </cell>
        </row>
        <row r="48">
          <cell r="C48" t="str">
            <v>酸甜烏魚丁</v>
          </cell>
          <cell r="D48">
            <v>5</v>
          </cell>
          <cell r="E48" t="str">
            <v>烏魚丁</v>
          </cell>
          <cell r="F48">
            <v>88</v>
          </cell>
          <cell r="G48" t="str">
            <v>洋蔥中丁</v>
          </cell>
          <cell r="H48">
            <v>10</v>
          </cell>
          <cell r="I48" t="str">
            <v>紅椒中丁</v>
          </cell>
          <cell r="J48">
            <v>5</v>
          </cell>
          <cell r="K48" t="str">
            <v>黃椒中丁</v>
          </cell>
          <cell r="L48">
            <v>5</v>
          </cell>
          <cell r="M48" t="str">
            <v>番茄醬</v>
          </cell>
          <cell r="N48">
            <v>4</v>
          </cell>
          <cell r="AA48" t="str">
            <v>肉片</v>
          </cell>
          <cell r="AB48">
            <v>60</v>
          </cell>
        </row>
        <row r="49">
          <cell r="C49" t="str">
            <v>樹子蒸魚</v>
          </cell>
          <cell r="D49">
            <v>2</v>
          </cell>
          <cell r="E49" t="str">
            <v>水鯊魚片</v>
          </cell>
          <cell r="F49">
            <v>110</v>
          </cell>
          <cell r="G49" t="str">
            <v>樹子</v>
          </cell>
          <cell r="H49">
            <v>5</v>
          </cell>
          <cell r="K49" t="str">
            <v>肉片</v>
          </cell>
          <cell r="L49">
            <v>60</v>
          </cell>
          <cell r="M49" t="str">
            <v>剝皮洋蔥原件</v>
          </cell>
          <cell r="N49">
            <v>15</v>
          </cell>
          <cell r="O49" t="str">
            <v>非基改豆干片</v>
          </cell>
          <cell r="P49">
            <v>15</v>
          </cell>
        </row>
        <row r="50">
          <cell r="C50" t="str">
            <v>蒜香魚丁</v>
          </cell>
          <cell r="D50">
            <v>4</v>
          </cell>
          <cell r="E50" t="str">
            <v>水鯊魚丁</v>
          </cell>
          <cell r="F50">
            <v>110</v>
          </cell>
          <cell r="G50" t="str">
            <v>蒜末</v>
          </cell>
          <cell r="H50">
            <v>3</v>
          </cell>
          <cell r="I50" t="str">
            <v>青蔥珠</v>
          </cell>
          <cell r="J50">
            <v>3</v>
          </cell>
          <cell r="K50" t="str">
            <v>蒜味花生</v>
          </cell>
          <cell r="L50">
            <v>3</v>
          </cell>
          <cell r="AA50" t="str">
            <v>雞胸丁</v>
          </cell>
          <cell r="AB50">
            <v>80</v>
          </cell>
        </row>
        <row r="51">
          <cell r="C51" t="str">
            <v>豆瓣魚丁</v>
          </cell>
          <cell r="D51">
            <v>5</v>
          </cell>
          <cell r="E51" t="str">
            <v>月魚丁</v>
          </cell>
          <cell r="F51">
            <v>95</v>
          </cell>
          <cell r="G51" t="str">
            <v>白蘿蔔片丁</v>
          </cell>
          <cell r="H51">
            <v>30</v>
          </cell>
          <cell r="I51" t="str">
            <v>紅蘿蔔片丁</v>
          </cell>
          <cell r="J51">
            <v>15</v>
          </cell>
          <cell r="K51" t="str">
            <v>青蔥段</v>
          </cell>
          <cell r="L51">
            <v>3</v>
          </cell>
          <cell r="M51" t="str">
            <v>豆瓣醬(9kg/箱)</v>
          </cell>
          <cell r="N51">
            <v>2</v>
          </cell>
          <cell r="AA51" t="str">
            <v>肉丁(後)</v>
          </cell>
          <cell r="AB51">
            <v>60</v>
          </cell>
        </row>
        <row r="52">
          <cell r="C52" t="str">
            <v>麻婆魚丁</v>
          </cell>
          <cell r="D52">
            <v>8</v>
          </cell>
          <cell r="E52" t="str">
            <v>鯰魚丁</v>
          </cell>
          <cell r="F52">
            <v>110</v>
          </cell>
          <cell r="G52" t="str">
            <v>絞肉</v>
          </cell>
          <cell r="H52">
            <v>7</v>
          </cell>
          <cell r="I52" t="str">
            <v>杏鮑菇原件</v>
          </cell>
          <cell r="J52">
            <v>5</v>
          </cell>
          <cell r="K52" t="str">
            <v>非基改豆腐小丁</v>
          </cell>
          <cell r="L52">
            <v>20</v>
          </cell>
          <cell r="M52" t="str">
            <v>花椒粉</v>
          </cell>
          <cell r="N52">
            <v>0.1</v>
          </cell>
          <cell r="O52" t="str">
            <v>青蔥</v>
          </cell>
          <cell r="P52">
            <v>5</v>
          </cell>
          <cell r="Q52" t="str">
            <v>薑末</v>
          </cell>
          <cell r="R52">
            <v>2</v>
          </cell>
          <cell r="S52" t="str">
            <v>蒜末</v>
          </cell>
          <cell r="T52">
            <v>2</v>
          </cell>
          <cell r="AA52" t="str">
            <v>肉丁(後)</v>
          </cell>
          <cell r="AB52">
            <v>60</v>
          </cell>
        </row>
        <row r="53">
          <cell r="C53" t="str">
            <v>砂鍋魚丁</v>
          </cell>
          <cell r="D53">
            <v>6</v>
          </cell>
          <cell r="E53" t="str">
            <v>鮭鯊魚丁</v>
          </cell>
          <cell r="F53">
            <v>105</v>
          </cell>
          <cell r="G53" t="str">
            <v>大白菜段</v>
          </cell>
          <cell r="H53">
            <v>25</v>
          </cell>
          <cell r="I53" t="str">
            <v>紅蘿蔔片丁</v>
          </cell>
          <cell r="J53">
            <v>7</v>
          </cell>
          <cell r="K53" t="str">
            <v>杏鮑菇原件</v>
          </cell>
          <cell r="L53">
            <v>5</v>
          </cell>
          <cell r="M53" t="str">
            <v>一公分玉米段</v>
          </cell>
          <cell r="N53">
            <v>10</v>
          </cell>
          <cell r="O53" t="str">
            <v>沙茶醬</v>
          </cell>
          <cell r="P53">
            <v>2</v>
          </cell>
          <cell r="AA53" t="str">
            <v>肉片</v>
          </cell>
          <cell r="AB53">
            <v>60</v>
          </cell>
        </row>
        <row r="54">
          <cell r="C54" t="str">
            <v>豉汁魚丁</v>
          </cell>
          <cell r="D54">
            <v>5</v>
          </cell>
          <cell r="E54" t="str">
            <v>鯰魚丁</v>
          </cell>
          <cell r="F54">
            <v>110</v>
          </cell>
          <cell r="G54" t="str">
            <v>非基改豆腐小丁</v>
          </cell>
          <cell r="H54">
            <v>20</v>
          </cell>
          <cell r="I54" t="str">
            <v>紅蘿蔔中丁</v>
          </cell>
          <cell r="J54">
            <v>10</v>
          </cell>
          <cell r="K54" t="str">
            <v>豆豉</v>
          </cell>
          <cell r="M54" t="str">
            <v>青蔥珠</v>
          </cell>
          <cell r="AA54" t="str">
            <v>肉丁(後)</v>
          </cell>
          <cell r="AB54">
            <v>60</v>
          </cell>
        </row>
        <row r="55">
          <cell r="C55" t="str">
            <v>泰式魚柳</v>
          </cell>
          <cell r="D55">
            <v>5</v>
          </cell>
          <cell r="E55" t="str">
            <v>生鮮虱目魚柳</v>
          </cell>
          <cell r="F55">
            <v>60</v>
          </cell>
          <cell r="G55" t="str">
            <v>番茄原件</v>
          </cell>
          <cell r="H55">
            <v>10</v>
          </cell>
          <cell r="I55" t="str">
            <v>九層塔</v>
          </cell>
          <cell r="J55">
            <v>0.8</v>
          </cell>
          <cell r="K55" t="str">
            <v>檸檬汁</v>
          </cell>
          <cell r="L55">
            <v>0.4</v>
          </cell>
          <cell r="M55" t="str">
            <v>新鮮檸檬葉</v>
          </cell>
          <cell r="N55">
            <v>0.1</v>
          </cell>
          <cell r="O55" t="str">
            <v>香菜</v>
          </cell>
          <cell r="P55">
            <v>1</v>
          </cell>
          <cell r="AA55" t="str">
            <v>肉片</v>
          </cell>
          <cell r="AB55">
            <v>60</v>
          </cell>
        </row>
        <row r="56">
          <cell r="C56" t="str">
            <v>豆腐蒸魚</v>
          </cell>
          <cell r="D56">
            <v>5</v>
          </cell>
          <cell r="E56" t="str">
            <v>補助石斑</v>
          </cell>
          <cell r="F56">
            <v>75</v>
          </cell>
          <cell r="G56" t="str">
            <v>非基改豆腐小丁</v>
          </cell>
          <cell r="H56">
            <v>30</v>
          </cell>
          <cell r="I56" t="str">
            <v>薑絲</v>
          </cell>
          <cell r="J56">
            <v>0.5</v>
          </cell>
          <cell r="K56" t="str">
            <v>青蔥珠</v>
          </cell>
          <cell r="L56">
            <v>2</v>
          </cell>
          <cell r="M56" t="str">
            <v>醃冬瓜罐</v>
          </cell>
          <cell r="N56">
            <v>3</v>
          </cell>
          <cell r="AA56" t="str">
            <v>肉丁(後)</v>
          </cell>
          <cell r="AB56">
            <v>60</v>
          </cell>
        </row>
        <row r="57">
          <cell r="C57" t="str">
            <v>三杯魚丁</v>
          </cell>
          <cell r="D57">
            <v>7</v>
          </cell>
          <cell r="E57" t="str">
            <v>烏魚丁</v>
          </cell>
          <cell r="F57">
            <v>83</v>
          </cell>
          <cell r="G57" t="str">
            <v>CAS米血糕丁</v>
          </cell>
          <cell r="H57">
            <v>22</v>
          </cell>
          <cell r="I57" t="str">
            <v>杏鮑菇原件</v>
          </cell>
          <cell r="J57">
            <v>7</v>
          </cell>
          <cell r="K57" t="str">
            <v>九層塔</v>
          </cell>
          <cell r="L57">
            <v>2</v>
          </cell>
          <cell r="M57" t="str">
            <v>薑片</v>
          </cell>
          <cell r="N57">
            <v>1</v>
          </cell>
          <cell r="O57" t="str">
            <v>蒜頭粒</v>
          </cell>
          <cell r="P57">
            <v>1</v>
          </cell>
          <cell r="Q57" t="str">
            <v>黑麻油</v>
          </cell>
          <cell r="R57">
            <v>1</v>
          </cell>
        </row>
        <row r="58">
          <cell r="C58" t="str">
            <v>冬瓜魚丁</v>
          </cell>
          <cell r="D58">
            <v>6</v>
          </cell>
          <cell r="E58" t="str">
            <v>鮭鯊魚丁</v>
          </cell>
          <cell r="F58">
            <v>105</v>
          </cell>
          <cell r="G58" t="str">
            <v>醃冬瓜罐</v>
          </cell>
          <cell r="H58">
            <v>2</v>
          </cell>
          <cell r="I58" t="str">
            <v>冬瓜中丁</v>
          </cell>
          <cell r="J58">
            <v>32</v>
          </cell>
          <cell r="K58" t="str">
            <v>紅蘿蔔中丁</v>
          </cell>
          <cell r="L58">
            <v>7</v>
          </cell>
          <cell r="M58" t="str">
            <v>豆豉</v>
          </cell>
          <cell r="N58">
            <v>0.25</v>
          </cell>
          <cell r="O58" t="str">
            <v>薑絲</v>
          </cell>
          <cell r="P58">
            <v>1</v>
          </cell>
        </row>
        <row r="59">
          <cell r="C59" t="str">
            <v>紅燒魚丁</v>
          </cell>
          <cell r="D59">
            <v>4</v>
          </cell>
          <cell r="E59" t="str">
            <v>鯰魚丁</v>
          </cell>
          <cell r="F59">
            <v>110</v>
          </cell>
          <cell r="G59" t="str">
            <v>白蘿蔔中丁</v>
          </cell>
          <cell r="H59">
            <v>25</v>
          </cell>
          <cell r="I59" t="str">
            <v>紅蘿蔔中丁</v>
          </cell>
          <cell r="J59">
            <v>7</v>
          </cell>
          <cell r="K59" t="str">
            <v>青蔥段</v>
          </cell>
          <cell r="L59">
            <v>3</v>
          </cell>
          <cell r="AA59" t="str">
            <v>肉丁(後)</v>
          </cell>
          <cell r="AB59">
            <v>60</v>
          </cell>
        </row>
        <row r="60">
          <cell r="C60" t="str">
            <v>鹹酥魚</v>
          </cell>
          <cell r="D60">
            <v>3</v>
          </cell>
          <cell r="E60" t="str">
            <v>暑魚丁</v>
          </cell>
          <cell r="F60">
            <v>90</v>
          </cell>
          <cell r="G60" t="str">
            <v>蒜末</v>
          </cell>
          <cell r="H60">
            <v>2</v>
          </cell>
          <cell r="I60" t="str">
            <v>青蔥珠</v>
          </cell>
          <cell r="J60">
            <v>2</v>
          </cell>
          <cell r="AA60" t="str">
            <v>豬柳(後)</v>
          </cell>
          <cell r="AB60">
            <v>60</v>
          </cell>
        </row>
        <row r="61">
          <cell r="C61" t="str">
            <v>椒鹽魚丁</v>
          </cell>
          <cell r="D61">
            <v>3</v>
          </cell>
          <cell r="E61" t="str">
            <v>旗魚丁</v>
          </cell>
          <cell r="F61">
            <v>95</v>
          </cell>
          <cell r="G61" t="str">
            <v>地瓜原件</v>
          </cell>
          <cell r="H61">
            <v>30</v>
          </cell>
          <cell r="I61" t="str">
            <v>胡椒鹽</v>
          </cell>
          <cell r="J61">
            <v>0.1</v>
          </cell>
          <cell r="AA61" t="str">
            <v>三節翅</v>
          </cell>
        </row>
        <row r="62">
          <cell r="C62" t="str">
            <v>梅汁魚丁</v>
          </cell>
          <cell r="D62">
            <v>3</v>
          </cell>
          <cell r="E62" t="str">
            <v>暑魚丁</v>
          </cell>
          <cell r="F62">
            <v>95</v>
          </cell>
          <cell r="G62" t="str">
            <v>酸梅(紅)</v>
          </cell>
          <cell r="H62">
            <v>0.1</v>
          </cell>
          <cell r="I62" t="str">
            <v>梅子粉</v>
          </cell>
          <cell r="J62">
            <v>0.2</v>
          </cell>
          <cell r="AA62" t="str">
            <v>肉丁(後)</v>
          </cell>
          <cell r="AB62">
            <v>60</v>
          </cell>
        </row>
        <row r="63">
          <cell r="C63" t="str">
            <v>洋蔥蘑菇魚丁</v>
          </cell>
          <cell r="D63">
            <v>3</v>
          </cell>
          <cell r="E63" t="str">
            <v>鱸魚丁</v>
          </cell>
          <cell r="F63">
            <v>100</v>
          </cell>
          <cell r="G63" t="str">
            <v>剝皮洋蔥原件</v>
          </cell>
          <cell r="H63">
            <v>5</v>
          </cell>
          <cell r="I63" t="str">
            <v>洋菇罐頭</v>
          </cell>
          <cell r="J63">
            <v>2</v>
          </cell>
          <cell r="K63" t="str">
            <v>杏鮑菇原件</v>
          </cell>
          <cell r="L63">
            <v>3</v>
          </cell>
          <cell r="M63" t="str">
            <v>番茄醬</v>
          </cell>
          <cell r="N63">
            <v>3</v>
          </cell>
          <cell r="O63" t="str">
            <v>蒜末</v>
          </cell>
          <cell r="P63">
            <v>0.5</v>
          </cell>
          <cell r="Q63" t="str">
            <v>義大利香料</v>
          </cell>
          <cell r="R63">
            <v>0.1</v>
          </cell>
          <cell r="S63" t="str">
            <v>烏醋</v>
          </cell>
          <cell r="AA63" t="str">
            <v>肉片</v>
          </cell>
          <cell r="AB63">
            <v>60</v>
          </cell>
        </row>
        <row r="64">
          <cell r="C64" t="str">
            <v>蒲燒鯛</v>
          </cell>
          <cell r="D64">
            <v>1</v>
          </cell>
          <cell r="E64" t="str">
            <v>蒲燒鯛</v>
          </cell>
          <cell r="F64">
            <v>55</v>
          </cell>
          <cell r="AA64" t="str">
            <v>雞胸丁</v>
          </cell>
          <cell r="AB64">
            <v>75</v>
          </cell>
        </row>
        <row r="65">
          <cell r="C65" t="str">
            <v>柚香魚丁</v>
          </cell>
          <cell r="D65">
            <v>2</v>
          </cell>
          <cell r="E65" t="str">
            <v>鮭鯊魚丁</v>
          </cell>
          <cell r="F65">
            <v>190</v>
          </cell>
          <cell r="G65" t="str">
            <v>柚子醬</v>
          </cell>
          <cell r="H65">
            <v>1</v>
          </cell>
          <cell r="AA65" t="str">
            <v>豬柳(後)</v>
          </cell>
          <cell r="AB65">
            <v>60</v>
          </cell>
        </row>
        <row r="66">
          <cell r="C66" t="str">
            <v>韓式魚丁</v>
          </cell>
          <cell r="D66">
            <v>4</v>
          </cell>
          <cell r="E66" t="str">
            <v>水鯊魚丁</v>
          </cell>
          <cell r="F66">
            <v>110</v>
          </cell>
          <cell r="G66" t="str">
            <v>韓式辣醬</v>
          </cell>
          <cell r="H66">
            <v>0.3</v>
          </cell>
          <cell r="I66" t="str">
            <v>番茄醬</v>
          </cell>
          <cell r="J66">
            <v>1</v>
          </cell>
          <cell r="K66" t="str">
            <v>白芝麻</v>
          </cell>
          <cell r="L66">
            <v>0.2</v>
          </cell>
        </row>
        <row r="68">
          <cell r="C68" t="str">
            <v>炒花枝</v>
          </cell>
          <cell r="D68">
            <v>5</v>
          </cell>
          <cell r="E68" t="str">
            <v>花枝條</v>
          </cell>
          <cell r="F68">
            <v>50</v>
          </cell>
          <cell r="G68" t="str">
            <v>肉片</v>
          </cell>
          <cell r="H68">
            <v>20</v>
          </cell>
          <cell r="I68" t="str">
            <v>高麗菜段</v>
          </cell>
          <cell r="J68">
            <v>25</v>
          </cell>
          <cell r="K68" t="str">
            <v>剝皮洋蔥原件</v>
          </cell>
          <cell r="L68">
            <v>10</v>
          </cell>
          <cell r="M68" t="str">
            <v>紅蘿蔔片丁</v>
          </cell>
          <cell r="N68">
            <v>7</v>
          </cell>
          <cell r="AA68" t="str">
            <v>肉片</v>
          </cell>
          <cell r="AB68">
            <v>60</v>
          </cell>
        </row>
        <row r="69">
          <cell r="C69" t="str">
            <v>沙茶花枝</v>
          </cell>
          <cell r="D69">
            <v>7</v>
          </cell>
          <cell r="E69" t="str">
            <v>花枝條</v>
          </cell>
          <cell r="F69">
            <v>50</v>
          </cell>
          <cell r="G69" t="str">
            <v>肉片</v>
          </cell>
          <cell r="H69">
            <v>20</v>
          </cell>
          <cell r="I69" t="str">
            <v>白蘿蔔片丁</v>
          </cell>
          <cell r="J69">
            <v>25</v>
          </cell>
          <cell r="K69" t="str">
            <v>紅蘿蔔片丁</v>
          </cell>
          <cell r="L69">
            <v>7</v>
          </cell>
          <cell r="M69" t="str">
            <v>竹筍片</v>
          </cell>
          <cell r="N69">
            <v>10</v>
          </cell>
          <cell r="O69" t="str">
            <v>青蔥段</v>
          </cell>
          <cell r="P69">
            <v>2</v>
          </cell>
          <cell r="Q69" t="str">
            <v>沙茶醬</v>
          </cell>
          <cell r="R69">
            <v>1</v>
          </cell>
          <cell r="AA69" t="str">
            <v>肉片</v>
          </cell>
          <cell r="AB69">
            <v>60</v>
          </cell>
        </row>
        <row r="70">
          <cell r="C70" t="str">
            <v>生炒花枝</v>
          </cell>
          <cell r="D70">
            <v>6</v>
          </cell>
          <cell r="E70" t="str">
            <v>花枝條</v>
          </cell>
          <cell r="F70">
            <v>50</v>
          </cell>
          <cell r="G70" t="str">
            <v>肉片</v>
          </cell>
          <cell r="H70">
            <v>20</v>
          </cell>
          <cell r="I70" t="str">
            <v>竹筍片</v>
          </cell>
          <cell r="J70">
            <v>30</v>
          </cell>
          <cell r="K70" t="str">
            <v>小黃瓜薄片</v>
          </cell>
          <cell r="L70">
            <v>7</v>
          </cell>
          <cell r="M70" t="str">
            <v>紅蘿蔔片丁</v>
          </cell>
          <cell r="N70">
            <v>7</v>
          </cell>
          <cell r="O70" t="str">
            <v>青蔥段</v>
          </cell>
          <cell r="P70">
            <v>3</v>
          </cell>
          <cell r="AA70" t="str">
            <v>肉片</v>
          </cell>
          <cell r="AB70">
            <v>60</v>
          </cell>
        </row>
        <row r="71">
          <cell r="C71" t="str">
            <v>蔥爆魷魚炒豆干</v>
          </cell>
          <cell r="D71">
            <v>6</v>
          </cell>
          <cell r="E71" t="str">
            <v>CAS魷魚條</v>
          </cell>
          <cell r="F71">
            <v>50</v>
          </cell>
          <cell r="G71" t="str">
            <v>非基改豆干片</v>
          </cell>
          <cell r="H71">
            <v>20</v>
          </cell>
          <cell r="I71" t="str">
            <v>杏鮑菇原件</v>
          </cell>
          <cell r="J71">
            <v>25</v>
          </cell>
          <cell r="K71" t="str">
            <v>剝皮洋蔥原件</v>
          </cell>
          <cell r="L71">
            <v>10</v>
          </cell>
          <cell r="M71" t="str">
            <v>紅蘿蔔片丁</v>
          </cell>
          <cell r="N71">
            <v>7</v>
          </cell>
          <cell r="O71" t="str">
            <v>青蔥段</v>
          </cell>
          <cell r="P71">
            <v>2</v>
          </cell>
          <cell r="AA71" t="str">
            <v>肉片</v>
          </cell>
          <cell r="AB71">
            <v>60</v>
          </cell>
        </row>
        <row r="72">
          <cell r="C72" t="str">
            <v>炸花枝</v>
          </cell>
          <cell r="D72">
            <v>2</v>
          </cell>
          <cell r="E72" t="str">
            <v>花枝條</v>
          </cell>
          <cell r="F72">
            <v>50</v>
          </cell>
          <cell r="G72" t="str">
            <v>甜不辣</v>
          </cell>
          <cell r="H72">
            <v>35</v>
          </cell>
        </row>
        <row r="73">
          <cell r="C73" t="str">
            <v>三杯魷魚</v>
          </cell>
          <cell r="D73">
            <v>9</v>
          </cell>
          <cell r="E73" t="str">
            <v>CAS魷魚條</v>
          </cell>
          <cell r="F73">
            <v>45</v>
          </cell>
          <cell r="G73" t="str">
            <v>肉片</v>
          </cell>
          <cell r="H73">
            <v>20</v>
          </cell>
          <cell r="I73" t="str">
            <v>竹筍粗絲</v>
          </cell>
          <cell r="J73">
            <v>25</v>
          </cell>
          <cell r="K73" t="str">
            <v>紅蘿蔔絲</v>
          </cell>
          <cell r="L73">
            <v>10</v>
          </cell>
          <cell r="M73" t="str">
            <v>一公分西芹段</v>
          </cell>
          <cell r="N73">
            <v>7</v>
          </cell>
          <cell r="O73" t="str">
            <v>九層塔</v>
          </cell>
          <cell r="P73">
            <v>2</v>
          </cell>
          <cell r="Q73" t="str">
            <v>薑片</v>
          </cell>
          <cell r="R73">
            <v>1</v>
          </cell>
          <cell r="S73" t="str">
            <v>蒜頭粒</v>
          </cell>
          <cell r="T73">
            <v>1</v>
          </cell>
          <cell r="U73" t="str">
            <v>黑麻油</v>
          </cell>
          <cell r="V73">
            <v>1</v>
          </cell>
          <cell r="AA73" t="str">
            <v>肉片</v>
          </cell>
          <cell r="AB73">
            <v>60</v>
          </cell>
        </row>
        <row r="74">
          <cell r="C74" t="str">
            <v>泰式花枝</v>
          </cell>
          <cell r="D74">
            <v>9</v>
          </cell>
          <cell r="E74" t="str">
            <v>花枝條</v>
          </cell>
          <cell r="F74">
            <v>50</v>
          </cell>
          <cell r="G74" t="str">
            <v>肉片</v>
          </cell>
          <cell r="H74">
            <v>20</v>
          </cell>
          <cell r="I74" t="str">
            <v>番茄原件</v>
          </cell>
          <cell r="J74">
            <v>30</v>
          </cell>
          <cell r="K74" t="str">
            <v>剝皮洋蔥原件</v>
          </cell>
          <cell r="L74">
            <v>20</v>
          </cell>
          <cell r="M74" t="str">
            <v>小黃瓜薄片</v>
          </cell>
          <cell r="N74">
            <v>7</v>
          </cell>
          <cell r="O74" t="str">
            <v>生鮮玉米筍</v>
          </cell>
          <cell r="P74">
            <v>5</v>
          </cell>
          <cell r="Q74" t="str">
            <v>香菜</v>
          </cell>
          <cell r="R74">
            <v>0.5</v>
          </cell>
          <cell r="S74" t="str">
            <v>檸檬汁</v>
          </cell>
          <cell r="T74">
            <v>0.5</v>
          </cell>
          <cell r="U74" t="str">
            <v>魚露</v>
          </cell>
          <cell r="V74">
            <v>0.5</v>
          </cell>
          <cell r="W74" t="str">
            <v>甜雞醬</v>
          </cell>
          <cell r="X74">
            <v>5</v>
          </cell>
          <cell r="AA74" t="str">
            <v>肉片</v>
          </cell>
          <cell r="AB74">
            <v>60</v>
          </cell>
        </row>
        <row r="75">
          <cell r="C75" t="str">
            <v>宮保花枝</v>
          </cell>
          <cell r="D75">
            <v>8</v>
          </cell>
          <cell r="E75" t="str">
            <v>花枝條</v>
          </cell>
          <cell r="F75">
            <v>45</v>
          </cell>
          <cell r="G75" t="str">
            <v>非基改豆干片</v>
          </cell>
          <cell r="H75">
            <v>20</v>
          </cell>
          <cell r="I75" t="str">
            <v>竹筍片</v>
          </cell>
          <cell r="J75">
            <v>30</v>
          </cell>
          <cell r="K75" t="str">
            <v>生鮮玉米筍</v>
          </cell>
          <cell r="L75">
            <v>5</v>
          </cell>
          <cell r="M75" t="str">
            <v>杏鮑菇原件</v>
          </cell>
          <cell r="N75">
            <v>7</v>
          </cell>
          <cell r="O75" t="str">
            <v>青蔥段</v>
          </cell>
          <cell r="P75">
            <v>3</v>
          </cell>
          <cell r="Q75" t="str">
            <v>油花生</v>
          </cell>
          <cell r="R75">
            <v>3</v>
          </cell>
          <cell r="S75" t="str">
            <v>花椒粉</v>
          </cell>
          <cell r="AA75" t="str">
            <v>雞胸丁</v>
          </cell>
          <cell r="AB75">
            <v>75</v>
          </cell>
        </row>
        <row r="77">
          <cell r="C77" t="str">
            <v>拉油里肌</v>
          </cell>
          <cell r="D77">
            <v>1</v>
          </cell>
          <cell r="E77" t="str">
            <v>里肌肉片</v>
          </cell>
          <cell r="F77">
            <v>75</v>
          </cell>
          <cell r="AA77" t="str">
            <v>肉片</v>
          </cell>
          <cell r="AB77">
            <v>60</v>
          </cell>
        </row>
        <row r="78">
          <cell r="C78" t="str">
            <v>香料里肌</v>
          </cell>
          <cell r="D78">
            <v>2</v>
          </cell>
          <cell r="E78" t="str">
            <v>里肌肉片</v>
          </cell>
          <cell r="F78">
            <v>75</v>
          </cell>
          <cell r="G78" t="str">
            <v>義大利香料</v>
          </cell>
          <cell r="H78">
            <v>0.1</v>
          </cell>
          <cell r="AA78" t="str">
            <v>肉片</v>
          </cell>
          <cell r="AB78">
            <v>60</v>
          </cell>
        </row>
        <row r="79">
          <cell r="C79" t="str">
            <v>迷迭香里肌</v>
          </cell>
          <cell r="D79">
            <v>3</v>
          </cell>
          <cell r="E79" t="str">
            <v>里肌肉片</v>
          </cell>
          <cell r="F79">
            <v>75</v>
          </cell>
          <cell r="G79" t="str">
            <v>義大利香料</v>
          </cell>
          <cell r="H79">
            <v>0.08</v>
          </cell>
          <cell r="I79" t="str">
            <v>迷迭香粉</v>
          </cell>
          <cell r="J79">
            <v>0.08</v>
          </cell>
          <cell r="AA79" t="str">
            <v>肉片</v>
          </cell>
          <cell r="AB79">
            <v>60</v>
          </cell>
        </row>
        <row r="80">
          <cell r="C80" t="str">
            <v>酥炸里肌</v>
          </cell>
          <cell r="D80">
            <v>2</v>
          </cell>
          <cell r="E80" t="str">
            <v>里肌肉片</v>
          </cell>
          <cell r="F80">
            <v>75</v>
          </cell>
          <cell r="AA80" t="str">
            <v>肉片</v>
          </cell>
          <cell r="AB80">
            <v>60</v>
          </cell>
        </row>
        <row r="81">
          <cell r="C81" t="str">
            <v>五香豬排</v>
          </cell>
          <cell r="D81">
            <v>1</v>
          </cell>
          <cell r="E81" t="str">
            <v>帶骨豬排</v>
          </cell>
          <cell r="F81">
            <v>85</v>
          </cell>
          <cell r="AA81" t="str">
            <v>肉片</v>
          </cell>
          <cell r="AB81">
            <v>60</v>
          </cell>
        </row>
        <row r="82">
          <cell r="C82" t="str">
            <v>黑椒豬排</v>
          </cell>
          <cell r="D82">
            <v>3</v>
          </cell>
          <cell r="E82" t="str">
            <v>帶骨豬排</v>
          </cell>
          <cell r="F82">
            <v>85</v>
          </cell>
          <cell r="G82" t="str">
            <v>黑胡椒</v>
          </cell>
          <cell r="I82" t="str">
            <v>滷包(大)</v>
          </cell>
        </row>
        <row r="83">
          <cell r="C83" t="str">
            <v>紅燒豬排</v>
          </cell>
          <cell r="D83">
            <v>4</v>
          </cell>
          <cell r="E83" t="str">
            <v>帶骨豬排</v>
          </cell>
          <cell r="F83">
            <v>85</v>
          </cell>
          <cell r="G83" t="str">
            <v>青蔥</v>
          </cell>
          <cell r="H83">
            <v>2</v>
          </cell>
          <cell r="I83" t="str">
            <v>薑片</v>
          </cell>
          <cell r="J83">
            <v>0.5</v>
          </cell>
          <cell r="K83" t="str">
            <v>滷包(大)</v>
          </cell>
        </row>
        <row r="84">
          <cell r="C84" t="str">
            <v>鐵路排骨</v>
          </cell>
          <cell r="D84">
            <v>2</v>
          </cell>
          <cell r="E84" t="str">
            <v>帶骨豬排</v>
          </cell>
          <cell r="F84">
            <v>85</v>
          </cell>
          <cell r="G84" t="str">
            <v>滷包(大)</v>
          </cell>
          <cell r="AA84" t="str">
            <v>肉片</v>
          </cell>
          <cell r="AB84">
            <v>60</v>
          </cell>
        </row>
        <row r="85">
          <cell r="C85" t="str">
            <v>滷排骨</v>
          </cell>
          <cell r="D85">
            <v>1</v>
          </cell>
          <cell r="E85" t="str">
            <v>帶骨豬排</v>
          </cell>
          <cell r="F85">
            <v>85</v>
          </cell>
          <cell r="G85" t="str">
            <v>滷包(大)</v>
          </cell>
          <cell r="AA85" t="str">
            <v>肉片</v>
          </cell>
          <cell r="AB85">
            <v>70</v>
          </cell>
        </row>
        <row r="86">
          <cell r="C86" t="str">
            <v>合菜肉絲</v>
          </cell>
          <cell r="D86">
            <v>6</v>
          </cell>
          <cell r="E86" t="str">
            <v>豬柳(後)</v>
          </cell>
          <cell r="F86">
            <v>60</v>
          </cell>
          <cell r="G86" t="str">
            <v>豆包(炸)</v>
          </cell>
          <cell r="H86">
            <v>5</v>
          </cell>
          <cell r="I86" t="str">
            <v>剝皮洋蔥</v>
          </cell>
          <cell r="J86">
            <v>3</v>
          </cell>
          <cell r="K86" t="str">
            <v>豆芽菜</v>
          </cell>
          <cell r="L86">
            <v>5</v>
          </cell>
          <cell r="M86" t="str">
            <v>鮮筍絲</v>
          </cell>
          <cell r="N86">
            <v>5</v>
          </cell>
          <cell r="O86" t="str">
            <v>紅卜</v>
          </cell>
          <cell r="P86">
            <v>10</v>
          </cell>
        </row>
        <row r="87">
          <cell r="C87" t="str">
            <v>京醬豬柳</v>
          </cell>
          <cell r="D87">
            <v>4</v>
          </cell>
          <cell r="E87" t="str">
            <v>豬柳(後)</v>
          </cell>
          <cell r="F87">
            <v>60</v>
          </cell>
          <cell r="G87" t="str">
            <v>綠豆芽</v>
          </cell>
          <cell r="H87">
            <v>25</v>
          </cell>
          <cell r="I87" t="str">
            <v>紅蘿蔔絲</v>
          </cell>
          <cell r="J87">
            <v>10</v>
          </cell>
          <cell r="K87" t="str">
            <v>甜麵醬(3kg/箱)</v>
          </cell>
          <cell r="L87">
            <v>1</v>
          </cell>
        </row>
        <row r="88">
          <cell r="C88" t="str">
            <v>洋蔥豬柳</v>
          </cell>
          <cell r="D88">
            <v>5</v>
          </cell>
          <cell r="E88" t="str">
            <v>豬柳(後)</v>
          </cell>
          <cell r="F88">
            <v>60</v>
          </cell>
          <cell r="G88" t="str">
            <v>剝皮洋蔥原件</v>
          </cell>
          <cell r="H88">
            <v>20</v>
          </cell>
          <cell r="I88" t="str">
            <v>杏鮑菇原件</v>
          </cell>
          <cell r="J88">
            <v>10</v>
          </cell>
          <cell r="K88" t="str">
            <v>紅椒絲</v>
          </cell>
          <cell r="L88">
            <v>5</v>
          </cell>
          <cell r="M88" t="str">
            <v>黃豆芽</v>
          </cell>
          <cell r="N88">
            <v>15</v>
          </cell>
        </row>
        <row r="89">
          <cell r="C89" t="str">
            <v>奶油洋蔥豬柳</v>
          </cell>
          <cell r="D89">
            <v>8</v>
          </cell>
          <cell r="E89" t="str">
            <v>豬柳(後)</v>
          </cell>
          <cell r="F89">
            <v>60</v>
          </cell>
          <cell r="G89" t="str">
            <v>剝皮洋蔥原件</v>
          </cell>
          <cell r="H89">
            <v>18</v>
          </cell>
          <cell r="I89" t="str">
            <v>紅蘿蔔絲</v>
          </cell>
          <cell r="J89">
            <v>7</v>
          </cell>
          <cell r="K89" t="str">
            <v>乾木耳</v>
          </cell>
          <cell r="L89">
            <v>0.25</v>
          </cell>
          <cell r="M89" t="str">
            <v>杏鮑菇原件</v>
          </cell>
          <cell r="N89">
            <v>5</v>
          </cell>
          <cell r="O89" t="str">
            <v>綠豆芽</v>
          </cell>
          <cell r="P89">
            <v>14.5</v>
          </cell>
          <cell r="Q89" t="str">
            <v>奶油</v>
          </cell>
          <cell r="R89">
            <v>2</v>
          </cell>
        </row>
        <row r="90">
          <cell r="C90" t="str">
            <v>蘑菇豬柳</v>
          </cell>
          <cell r="D90">
            <v>8</v>
          </cell>
          <cell r="E90" t="str">
            <v>豬柳(後)</v>
          </cell>
          <cell r="F90">
            <v>60</v>
          </cell>
          <cell r="G90" t="str">
            <v>剝皮洋蔥</v>
          </cell>
          <cell r="H90">
            <v>6</v>
          </cell>
          <cell r="I90" t="str">
            <v>紅卜</v>
          </cell>
          <cell r="J90">
            <v>7</v>
          </cell>
          <cell r="K90" t="str">
            <v>豆芽菜</v>
          </cell>
          <cell r="L90">
            <v>7</v>
          </cell>
          <cell r="M90" t="str">
            <v>秀珍菇</v>
          </cell>
          <cell r="N90">
            <v>3</v>
          </cell>
          <cell r="O90" t="str">
            <v>杏鮑頭</v>
          </cell>
          <cell r="P90">
            <v>3</v>
          </cell>
          <cell r="Q90" t="str">
            <v>青椒</v>
          </cell>
          <cell r="R90">
            <v>3.5</v>
          </cell>
          <cell r="S90" t="str">
            <v>黃椒</v>
          </cell>
          <cell r="T90">
            <v>2.2000000000000002</v>
          </cell>
        </row>
        <row r="91">
          <cell r="C91" t="str">
            <v>腰果豬柳</v>
          </cell>
          <cell r="D91">
            <v>6</v>
          </cell>
          <cell r="E91" t="str">
            <v>豬柳(後)</v>
          </cell>
          <cell r="F91">
            <v>60</v>
          </cell>
          <cell r="G91" t="str">
            <v>剝皮洋蔥原件</v>
          </cell>
          <cell r="H91">
            <v>15</v>
          </cell>
          <cell r="I91" t="str">
            <v>杏鮑菇原件</v>
          </cell>
          <cell r="J91">
            <v>10</v>
          </cell>
          <cell r="K91" t="str">
            <v>綠豆芽</v>
          </cell>
          <cell r="L91">
            <v>23</v>
          </cell>
          <cell r="M91" t="str">
            <v>乾木耳</v>
          </cell>
          <cell r="N91">
            <v>0.25</v>
          </cell>
          <cell r="O91" t="str">
            <v>生腰果</v>
          </cell>
          <cell r="P91">
            <v>3</v>
          </cell>
        </row>
        <row r="92">
          <cell r="C92" t="str">
            <v>黑椒豬柳</v>
          </cell>
          <cell r="D92">
            <v>6</v>
          </cell>
          <cell r="E92" t="str">
            <v>豬柳(後)</v>
          </cell>
          <cell r="F92">
            <v>60</v>
          </cell>
          <cell r="G92" t="str">
            <v>剝皮洋蔥原件</v>
          </cell>
          <cell r="H92">
            <v>15</v>
          </cell>
          <cell r="I92" t="str">
            <v>紅蘿蔔絲</v>
          </cell>
          <cell r="J92">
            <v>7</v>
          </cell>
          <cell r="K92" t="str">
            <v>綠豆芽</v>
          </cell>
          <cell r="L92">
            <v>25</v>
          </cell>
          <cell r="M92" t="str">
            <v>黑胡椒</v>
          </cell>
          <cell r="N92">
            <v>0.1</v>
          </cell>
          <cell r="O92" t="str">
            <v>奶油</v>
          </cell>
          <cell r="P92">
            <v>2</v>
          </cell>
        </row>
        <row r="93">
          <cell r="C93" t="str">
            <v>三色豬柳</v>
          </cell>
          <cell r="D93">
            <v>5</v>
          </cell>
          <cell r="E93" t="str">
            <v>豬柳(後)</v>
          </cell>
          <cell r="F93">
            <v>60</v>
          </cell>
          <cell r="G93" t="str">
            <v>剝皮洋蔥</v>
          </cell>
          <cell r="H93">
            <v>5</v>
          </cell>
          <cell r="I93" t="str">
            <v>菜豆(切)</v>
          </cell>
          <cell r="J93">
            <v>10</v>
          </cell>
          <cell r="K93" t="str">
            <v>乾海帶絲</v>
          </cell>
          <cell r="L93">
            <v>5</v>
          </cell>
          <cell r="M93" t="str">
            <v>紅椒</v>
          </cell>
          <cell r="N93">
            <v>4</v>
          </cell>
        </row>
        <row r="94">
          <cell r="C94" t="str">
            <v>三色豬柳(2)</v>
          </cell>
          <cell r="D94">
            <v>4</v>
          </cell>
          <cell r="E94" t="str">
            <v>豬柳(後)</v>
          </cell>
          <cell r="F94">
            <v>60</v>
          </cell>
          <cell r="G94" t="str">
            <v>紅卜</v>
          </cell>
          <cell r="H94">
            <v>10</v>
          </cell>
          <cell r="I94" t="str">
            <v>台芹</v>
          </cell>
          <cell r="J94">
            <v>10</v>
          </cell>
          <cell r="K94" t="str">
            <v xml:space="preserve"> </v>
          </cell>
          <cell r="L94">
            <v>5</v>
          </cell>
        </row>
        <row r="95">
          <cell r="C95" t="str">
            <v>茄汁豬柳</v>
          </cell>
          <cell r="D95">
            <v>5</v>
          </cell>
          <cell r="E95" t="str">
            <v>豬柳(後)</v>
          </cell>
          <cell r="F95">
            <v>60</v>
          </cell>
          <cell r="G95" t="str">
            <v>剝皮洋蔥原件</v>
          </cell>
          <cell r="H95">
            <v>17</v>
          </cell>
          <cell r="I95" t="str">
            <v>杏鮑菇原件</v>
          </cell>
          <cell r="J95">
            <v>10</v>
          </cell>
          <cell r="K95" t="str">
            <v>綠豆芽</v>
          </cell>
          <cell r="L95">
            <v>25</v>
          </cell>
          <cell r="M95" t="str">
            <v>番茄醬</v>
          </cell>
          <cell r="N95">
            <v>9</v>
          </cell>
        </row>
        <row r="96">
          <cell r="C96" t="str">
            <v>鮮菇豬柳</v>
          </cell>
          <cell r="D96">
            <v>6</v>
          </cell>
          <cell r="E96" t="str">
            <v>豬柳(後)</v>
          </cell>
          <cell r="F96">
            <v>60</v>
          </cell>
          <cell r="G96" t="str">
            <v>剝皮洋蔥原件</v>
          </cell>
          <cell r="H96">
            <v>20</v>
          </cell>
          <cell r="I96" t="str">
            <v>杏鮑菇原件</v>
          </cell>
          <cell r="J96">
            <v>10</v>
          </cell>
          <cell r="K96" t="str">
            <v>紅椒條</v>
          </cell>
          <cell r="L96">
            <v>3</v>
          </cell>
          <cell r="M96" t="str">
            <v>青蔥段</v>
          </cell>
          <cell r="N96">
            <v>2</v>
          </cell>
          <cell r="O96" t="str">
            <v>蘑菇醬</v>
          </cell>
          <cell r="P96">
            <v>2.5</v>
          </cell>
        </row>
        <row r="97">
          <cell r="C97" t="str">
            <v>沙茶豬柳</v>
          </cell>
          <cell r="D97">
            <v>7</v>
          </cell>
          <cell r="E97" t="str">
            <v>豬柳(後)</v>
          </cell>
          <cell r="F97">
            <v>60</v>
          </cell>
          <cell r="G97" t="str">
            <v>剝皮洋蔥原件</v>
          </cell>
          <cell r="H97">
            <v>20</v>
          </cell>
          <cell r="I97" t="str">
            <v>非基改豆干片</v>
          </cell>
          <cell r="J97">
            <v>25</v>
          </cell>
          <cell r="K97" t="str">
            <v>紅椒絲</v>
          </cell>
          <cell r="L97">
            <v>3</v>
          </cell>
          <cell r="M97" t="str">
            <v>杏鮑菇原件</v>
          </cell>
          <cell r="N97">
            <v>5</v>
          </cell>
          <cell r="O97" t="str">
            <v>乾木耳</v>
          </cell>
          <cell r="P97">
            <v>0.25</v>
          </cell>
          <cell r="Q97" t="str">
            <v>沙茶醬</v>
          </cell>
          <cell r="R97">
            <v>1</v>
          </cell>
        </row>
        <row r="98">
          <cell r="C98" t="str">
            <v>蔥爆豬柳</v>
          </cell>
          <cell r="D98">
            <v>5</v>
          </cell>
          <cell r="E98" t="str">
            <v>豬柳(後)</v>
          </cell>
          <cell r="F98">
            <v>60</v>
          </cell>
          <cell r="G98" t="str">
            <v>剝皮洋蔥原件</v>
          </cell>
          <cell r="H98">
            <v>20</v>
          </cell>
          <cell r="I98" t="str">
            <v>紅蘿蔔絲</v>
          </cell>
          <cell r="J98">
            <v>7</v>
          </cell>
          <cell r="K98" t="str">
            <v>非基改豆干片</v>
          </cell>
          <cell r="L98">
            <v>10</v>
          </cell>
          <cell r="M98" t="str">
            <v>青蔥段</v>
          </cell>
          <cell r="N98">
            <v>3</v>
          </cell>
        </row>
        <row r="99">
          <cell r="C99" t="str">
            <v>茄汁燉肉</v>
          </cell>
          <cell r="D99">
            <v>6</v>
          </cell>
          <cell r="E99" t="str">
            <v>肉丁(後)</v>
          </cell>
          <cell r="F99">
            <v>60</v>
          </cell>
          <cell r="G99" t="str">
            <v>杏鮑菇原件</v>
          </cell>
          <cell r="H99">
            <v>10</v>
          </cell>
          <cell r="I99" t="str">
            <v>剝皮洋蔥原件</v>
          </cell>
          <cell r="J99">
            <v>20</v>
          </cell>
          <cell r="K99" t="str">
            <v>番茄原件</v>
          </cell>
          <cell r="L99">
            <v>20</v>
          </cell>
          <cell r="M99" t="str">
            <v>黃椒小丁</v>
          </cell>
          <cell r="N99">
            <v>4</v>
          </cell>
          <cell r="O99" t="str">
            <v>番茄醬</v>
          </cell>
          <cell r="P99">
            <v>2</v>
          </cell>
          <cell r="Q99" t="str">
            <v>義大利香料</v>
          </cell>
          <cell r="R99">
            <v>0.5</v>
          </cell>
        </row>
        <row r="100">
          <cell r="C100" t="str">
            <v>油腐燒肉</v>
          </cell>
          <cell r="D100">
            <v>3</v>
          </cell>
          <cell r="E100" t="str">
            <v>肉丁(後)</v>
          </cell>
          <cell r="F100">
            <v>60</v>
          </cell>
          <cell r="G100" t="str">
            <v>非基改小四角油丁</v>
          </cell>
          <cell r="H100">
            <v>20</v>
          </cell>
          <cell r="I100" t="str">
            <v>乾海結</v>
          </cell>
          <cell r="J100">
            <v>6</v>
          </cell>
        </row>
        <row r="101">
          <cell r="C101" t="str">
            <v>佛跳牆</v>
          </cell>
          <cell r="D101">
            <v>8</v>
          </cell>
          <cell r="E101" t="str">
            <v>肉丁(後)</v>
          </cell>
          <cell r="F101">
            <v>60</v>
          </cell>
          <cell r="G101" t="str">
            <v>芋頭</v>
          </cell>
          <cell r="H101">
            <v>9</v>
          </cell>
          <cell r="I101" t="str">
            <v>乾栗子</v>
          </cell>
          <cell r="J101">
            <v>2.2000000000000002</v>
          </cell>
          <cell r="K101" t="str">
            <v>筍干</v>
          </cell>
          <cell r="L101">
            <v>10</v>
          </cell>
          <cell r="M101" t="str">
            <v>紅卜</v>
          </cell>
          <cell r="N101">
            <v>8</v>
          </cell>
          <cell r="O101" t="str">
            <v>大白菜</v>
          </cell>
          <cell r="P101">
            <v>10.5</v>
          </cell>
          <cell r="Q101" t="str">
            <v>濕香菇</v>
          </cell>
          <cell r="R101">
            <v>2</v>
          </cell>
          <cell r="S101" t="str">
            <v>蒜頭粒</v>
          </cell>
          <cell r="T101">
            <v>1</v>
          </cell>
        </row>
        <row r="102">
          <cell r="C102" t="str">
            <v>芋頭肉丁</v>
          </cell>
          <cell r="D102">
            <v>2</v>
          </cell>
          <cell r="E102" t="str">
            <v>肉丁(後)</v>
          </cell>
          <cell r="F102">
            <v>60</v>
          </cell>
          <cell r="G102" t="str">
            <v>芋頭原件</v>
          </cell>
          <cell r="H102">
            <v>45</v>
          </cell>
        </row>
        <row r="103">
          <cell r="C103" t="str">
            <v>雙芋燒肉</v>
          </cell>
          <cell r="D103">
            <v>4</v>
          </cell>
          <cell r="E103" t="str">
            <v>肉丁(後)</v>
          </cell>
          <cell r="F103">
            <v>60</v>
          </cell>
          <cell r="G103" t="str">
            <v>芋頭原件</v>
          </cell>
          <cell r="H103">
            <v>10</v>
          </cell>
          <cell r="I103" t="str">
            <v>洋芋原件</v>
          </cell>
          <cell r="J103">
            <v>15</v>
          </cell>
          <cell r="K103" t="str">
            <v>紅蘿蔔中丁</v>
          </cell>
          <cell r="L103">
            <v>10</v>
          </cell>
        </row>
        <row r="104">
          <cell r="C104" t="str">
            <v>鮮筍燒肉</v>
          </cell>
          <cell r="D104">
            <v>3</v>
          </cell>
          <cell r="E104" t="str">
            <v>肉丁(後)</v>
          </cell>
          <cell r="F104">
            <v>60</v>
          </cell>
          <cell r="G104" t="str">
            <v>鮮筍丁</v>
          </cell>
          <cell r="H104">
            <v>15</v>
          </cell>
          <cell r="I104" t="str">
            <v>紅卜</v>
          </cell>
          <cell r="J104">
            <v>10</v>
          </cell>
        </row>
        <row r="105">
          <cell r="C105" t="str">
            <v>筍香排骨</v>
          </cell>
          <cell r="D105">
            <v>4</v>
          </cell>
          <cell r="E105" t="str">
            <v>肉丁(後)</v>
          </cell>
          <cell r="F105">
            <v>60</v>
          </cell>
          <cell r="G105" t="str">
            <v>鮮筍丁</v>
          </cell>
          <cell r="H105">
            <v>20</v>
          </cell>
          <cell r="I105" t="str">
            <v>剝皮洋蔥</v>
          </cell>
          <cell r="J105">
            <v>5</v>
          </cell>
          <cell r="K105" t="str">
            <v>濕香菇</v>
          </cell>
          <cell r="L105">
            <v>3</v>
          </cell>
        </row>
        <row r="106">
          <cell r="C106" t="str">
            <v>筍干扣肉</v>
          </cell>
          <cell r="D106">
            <v>3</v>
          </cell>
          <cell r="E106" t="str">
            <v>肉丁(後)</v>
          </cell>
          <cell r="F106">
            <v>60</v>
          </cell>
          <cell r="G106" t="str">
            <v>筍干</v>
          </cell>
          <cell r="H106">
            <v>28</v>
          </cell>
          <cell r="I106" t="str">
            <v>乾海結</v>
          </cell>
          <cell r="J106">
            <v>8</v>
          </cell>
        </row>
        <row r="107">
          <cell r="C107" t="str">
            <v>海結燒肉</v>
          </cell>
          <cell r="D107">
            <v>3</v>
          </cell>
          <cell r="E107" t="str">
            <v>肉丁(後)</v>
          </cell>
          <cell r="F107">
            <v>60</v>
          </cell>
          <cell r="G107" t="str">
            <v>乾海結</v>
          </cell>
          <cell r="H107">
            <v>8</v>
          </cell>
          <cell r="I107" t="str">
            <v>紅蘿蔔中丁</v>
          </cell>
          <cell r="J107">
            <v>10</v>
          </cell>
        </row>
        <row r="108">
          <cell r="C108" t="str">
            <v>海結排骨</v>
          </cell>
          <cell r="D108">
            <v>3</v>
          </cell>
          <cell r="E108" t="str">
            <v>肉丁(後)</v>
          </cell>
          <cell r="F108">
            <v>60</v>
          </cell>
          <cell r="G108" t="str">
            <v>乾海結</v>
          </cell>
          <cell r="H108">
            <v>8</v>
          </cell>
          <cell r="I108" t="str">
            <v>車輪</v>
          </cell>
          <cell r="J108">
            <v>4</v>
          </cell>
        </row>
        <row r="109">
          <cell r="C109" t="str">
            <v>百結燒肉</v>
          </cell>
          <cell r="D109">
            <v>3</v>
          </cell>
          <cell r="E109" t="str">
            <v>肉丁(後)</v>
          </cell>
          <cell r="F109">
            <v>60</v>
          </cell>
          <cell r="G109" t="str">
            <v>紅蘿蔔中丁</v>
          </cell>
          <cell r="H109">
            <v>8</v>
          </cell>
          <cell r="I109" t="str">
            <v>白蘿蔔中丁</v>
          </cell>
          <cell r="J109">
            <v>15</v>
          </cell>
          <cell r="K109" t="str">
            <v>百頁結</v>
          </cell>
          <cell r="L109">
            <v>10</v>
          </cell>
        </row>
        <row r="110">
          <cell r="C110" t="str">
            <v>麵腸燒肉</v>
          </cell>
          <cell r="D110">
            <v>4</v>
          </cell>
          <cell r="E110" t="str">
            <v>肉丁(後)</v>
          </cell>
          <cell r="F110">
            <v>60</v>
          </cell>
          <cell r="G110" t="str">
            <v>麵腸(切)</v>
          </cell>
          <cell r="H110">
            <v>25</v>
          </cell>
          <cell r="I110" t="str">
            <v>紅蘿蔔中丁</v>
          </cell>
          <cell r="J110">
            <v>10</v>
          </cell>
        </row>
        <row r="111">
          <cell r="C111" t="str">
            <v>豉汁肉丁</v>
          </cell>
          <cell r="D111">
            <v>6</v>
          </cell>
          <cell r="E111" t="str">
            <v>肉丁(後)</v>
          </cell>
          <cell r="F111">
            <v>60</v>
          </cell>
          <cell r="G111" t="str">
            <v>白蘿蔔中丁</v>
          </cell>
          <cell r="H111">
            <v>27</v>
          </cell>
          <cell r="I111" t="str">
            <v>紅蘿蔔中丁</v>
          </cell>
          <cell r="J111">
            <v>8</v>
          </cell>
          <cell r="K111" t="str">
            <v>青蔥段</v>
          </cell>
          <cell r="L111">
            <v>3</v>
          </cell>
          <cell r="M111" t="str">
            <v>豆豉</v>
          </cell>
          <cell r="N111">
            <v>0.4</v>
          </cell>
        </row>
        <row r="112">
          <cell r="C112" t="str">
            <v>豉汁肉丁(2)</v>
          </cell>
          <cell r="D112">
            <v>4</v>
          </cell>
          <cell r="E112" t="str">
            <v>肉丁(後)</v>
          </cell>
          <cell r="F112">
            <v>60</v>
          </cell>
          <cell r="G112" t="str">
            <v>紅蘿蔔中丁</v>
          </cell>
          <cell r="H112">
            <v>8</v>
          </cell>
          <cell r="I112" t="str">
            <v>白蘿蔔中丁</v>
          </cell>
          <cell r="J112">
            <v>30</v>
          </cell>
          <cell r="K112" t="str">
            <v>豆豉</v>
          </cell>
          <cell r="L112">
            <v>0.5</v>
          </cell>
        </row>
        <row r="113">
          <cell r="C113" t="str">
            <v>義式豆子燉肉</v>
          </cell>
          <cell r="D113">
            <v>5</v>
          </cell>
          <cell r="E113" t="str">
            <v>肉丁(後)</v>
          </cell>
          <cell r="F113">
            <v>60</v>
          </cell>
          <cell r="G113" t="str">
            <v>紅蘿蔔中丁</v>
          </cell>
          <cell r="H113">
            <v>10</v>
          </cell>
          <cell r="I113" t="str">
            <v>洋芋原件</v>
          </cell>
          <cell r="J113">
            <v>30</v>
          </cell>
          <cell r="K113" t="str">
            <v>黃豆</v>
          </cell>
          <cell r="L113">
            <v>3</v>
          </cell>
          <cell r="M113" t="str">
            <v>義大利香料</v>
          </cell>
          <cell r="N113">
            <v>0.1</v>
          </cell>
        </row>
        <row r="114">
          <cell r="C114" t="str">
            <v>蘿蔔燒肉</v>
          </cell>
          <cell r="D114">
            <v>3</v>
          </cell>
          <cell r="E114" t="str">
            <v>肉丁(後)</v>
          </cell>
          <cell r="F114">
            <v>60</v>
          </cell>
          <cell r="G114" t="str">
            <v>紅蘿蔔中丁</v>
          </cell>
          <cell r="H114">
            <v>7</v>
          </cell>
          <cell r="I114" t="str">
            <v>白蘿蔔中丁</v>
          </cell>
          <cell r="J114">
            <v>30</v>
          </cell>
        </row>
        <row r="115">
          <cell r="C115" t="str">
            <v>紅燒肉</v>
          </cell>
          <cell r="D115">
            <v>5</v>
          </cell>
          <cell r="E115" t="str">
            <v>肉丁(後)</v>
          </cell>
          <cell r="F115">
            <v>60</v>
          </cell>
          <cell r="G115" t="str">
            <v>乾海結</v>
          </cell>
          <cell r="H115">
            <v>7</v>
          </cell>
          <cell r="I115" t="str">
            <v>非基改1/4豆干</v>
          </cell>
          <cell r="J115">
            <v>30</v>
          </cell>
          <cell r="K115" t="str">
            <v>青蔥段</v>
          </cell>
          <cell r="L115">
            <v>1</v>
          </cell>
          <cell r="M115" t="str">
            <v>滷包(大)</v>
          </cell>
        </row>
        <row r="116">
          <cell r="C116" t="str">
            <v>冬瓜燒肉</v>
          </cell>
          <cell r="D116">
            <v>5</v>
          </cell>
          <cell r="E116" t="str">
            <v>肉丁(後)</v>
          </cell>
          <cell r="F116">
            <v>60</v>
          </cell>
          <cell r="G116" t="str">
            <v>冬瓜中丁</v>
          </cell>
          <cell r="H116">
            <v>45</v>
          </cell>
          <cell r="I116" t="str">
            <v>杏鮑菇原件</v>
          </cell>
          <cell r="J116">
            <v>10</v>
          </cell>
          <cell r="K116" t="str">
            <v>醃冬瓜罐</v>
          </cell>
          <cell r="L116">
            <v>1.5</v>
          </cell>
          <cell r="M116" t="str">
            <v>枸杞</v>
          </cell>
          <cell r="N116">
            <v>0.5</v>
          </cell>
        </row>
        <row r="117">
          <cell r="C117" t="str">
            <v>蒸冬瓜排骨</v>
          </cell>
          <cell r="D117">
            <v>3</v>
          </cell>
          <cell r="E117" t="str">
            <v>肉丁(後)</v>
          </cell>
          <cell r="F117">
            <v>60</v>
          </cell>
          <cell r="G117" t="str">
            <v>紅卜</v>
          </cell>
          <cell r="H117">
            <v>10</v>
          </cell>
          <cell r="I117" t="str">
            <v>冬瓜</v>
          </cell>
          <cell r="J117">
            <v>50</v>
          </cell>
        </row>
        <row r="118">
          <cell r="C118" t="str">
            <v>瓠瓜排骨</v>
          </cell>
          <cell r="D118">
            <v>3</v>
          </cell>
          <cell r="E118" t="str">
            <v>肉丁(後)</v>
          </cell>
          <cell r="F118">
            <v>60</v>
          </cell>
          <cell r="G118" t="str">
            <v>紅卜</v>
          </cell>
          <cell r="H118">
            <v>10</v>
          </cell>
          <cell r="I118" t="str">
            <v>瓠瓜</v>
          </cell>
          <cell r="J118">
            <v>50</v>
          </cell>
        </row>
        <row r="119">
          <cell r="C119" t="str">
            <v>南瓜咖哩豬</v>
          </cell>
          <cell r="D119">
            <v>5</v>
          </cell>
          <cell r="E119" t="str">
            <v>肉丁(後)</v>
          </cell>
          <cell r="F119">
            <v>60</v>
          </cell>
          <cell r="G119" t="str">
            <v>南瓜原件</v>
          </cell>
          <cell r="H119">
            <v>28</v>
          </cell>
          <cell r="I119" t="str">
            <v>洋芋原件</v>
          </cell>
          <cell r="J119">
            <v>23</v>
          </cell>
          <cell r="K119" t="str">
            <v>剝皮洋蔥原件</v>
          </cell>
          <cell r="L119">
            <v>8</v>
          </cell>
          <cell r="M119" t="str">
            <v>咖哩粉</v>
          </cell>
          <cell r="N119">
            <v>1.5</v>
          </cell>
        </row>
        <row r="120">
          <cell r="C120" t="str">
            <v>南瓜豬肉咖哩</v>
          </cell>
          <cell r="D120">
            <v>3</v>
          </cell>
          <cell r="E120" t="str">
            <v>肉丁(後)</v>
          </cell>
          <cell r="F120">
            <v>60</v>
          </cell>
          <cell r="G120" t="str">
            <v>南瓜</v>
          </cell>
          <cell r="H120">
            <v>48</v>
          </cell>
          <cell r="I120" t="str">
            <v>咖哩粉</v>
          </cell>
          <cell r="J120">
            <v>0.5</v>
          </cell>
        </row>
        <row r="121">
          <cell r="C121" t="str">
            <v>金瓜燒肉</v>
          </cell>
          <cell r="D121">
            <v>5</v>
          </cell>
          <cell r="E121" t="str">
            <v>肉丁(後)</v>
          </cell>
          <cell r="F121">
            <v>60</v>
          </cell>
          <cell r="G121" t="str">
            <v>南瓜原件</v>
          </cell>
          <cell r="H121">
            <v>35</v>
          </cell>
          <cell r="I121" t="str">
            <v>剝皮洋蔥原件</v>
          </cell>
          <cell r="J121">
            <v>7</v>
          </cell>
          <cell r="K121" t="str">
            <v>紅蘿蔔中丁</v>
          </cell>
          <cell r="L121">
            <v>10</v>
          </cell>
          <cell r="M121" t="str">
            <v>杏鮑菇原件</v>
          </cell>
          <cell r="N121">
            <v>7</v>
          </cell>
        </row>
        <row r="122">
          <cell r="C122" t="str">
            <v>豆薯燒肉</v>
          </cell>
          <cell r="D122">
            <v>3</v>
          </cell>
          <cell r="E122" t="str">
            <v>肉丁(後)</v>
          </cell>
          <cell r="F122">
            <v>60</v>
          </cell>
          <cell r="G122" t="str">
            <v>豆薯片丁</v>
          </cell>
          <cell r="H122">
            <v>17</v>
          </cell>
          <cell r="I122" t="str">
            <v>乾海結</v>
          </cell>
          <cell r="J122">
            <v>6</v>
          </cell>
          <cell r="K122" t="str">
            <v>紅蘿蔔中丁</v>
          </cell>
          <cell r="L122">
            <v>8</v>
          </cell>
        </row>
        <row r="123">
          <cell r="C123" t="str">
            <v>粉蒸肉</v>
          </cell>
          <cell r="D123">
            <v>3</v>
          </cell>
          <cell r="E123" t="str">
            <v>肉丁(後)</v>
          </cell>
          <cell r="F123">
            <v>60</v>
          </cell>
          <cell r="G123" t="str">
            <v>地瓜原件</v>
          </cell>
          <cell r="H123">
            <v>35</v>
          </cell>
          <cell r="I123" t="str">
            <v>蒸肉粉</v>
          </cell>
          <cell r="J123">
            <v>7</v>
          </cell>
          <cell r="K123" t="str">
            <v>香菜</v>
          </cell>
          <cell r="L123">
            <v>1</v>
          </cell>
        </row>
        <row r="124">
          <cell r="C124" t="str">
            <v>桔醬肉</v>
          </cell>
          <cell r="D124">
            <v>5</v>
          </cell>
          <cell r="E124" t="str">
            <v>肉片</v>
          </cell>
          <cell r="F124">
            <v>60</v>
          </cell>
          <cell r="G124" t="str">
            <v>高麗菜段</v>
          </cell>
          <cell r="H124">
            <v>30</v>
          </cell>
          <cell r="I124" t="str">
            <v>紅蘿蔔片丁</v>
          </cell>
          <cell r="J124">
            <v>7</v>
          </cell>
          <cell r="K124" t="str">
            <v>乾木耳</v>
          </cell>
          <cell r="L124">
            <v>0.25</v>
          </cell>
          <cell r="M124" t="str">
            <v>桔醬</v>
          </cell>
          <cell r="N124">
            <v>1</v>
          </cell>
        </row>
        <row r="125">
          <cell r="C125" t="str">
            <v>栗子燒肉</v>
          </cell>
          <cell r="D125">
            <v>5</v>
          </cell>
          <cell r="E125" t="str">
            <v>肉丁(後)</v>
          </cell>
          <cell r="F125">
            <v>60</v>
          </cell>
          <cell r="G125" t="str">
            <v>洋芋原件</v>
          </cell>
          <cell r="H125">
            <v>25</v>
          </cell>
          <cell r="I125" t="str">
            <v>紅蘿蔔中丁</v>
          </cell>
          <cell r="J125">
            <v>10</v>
          </cell>
          <cell r="K125" t="str">
            <v>濕栗子</v>
          </cell>
          <cell r="L125">
            <v>6</v>
          </cell>
          <cell r="M125" t="str">
            <v>香菇原件</v>
          </cell>
          <cell r="N125">
            <v>5</v>
          </cell>
        </row>
        <row r="126">
          <cell r="C126" t="str">
            <v>百香排骨</v>
          </cell>
          <cell r="D126">
            <v>8</v>
          </cell>
          <cell r="E126" t="str">
            <v>肉丁(後)</v>
          </cell>
          <cell r="F126">
            <v>60</v>
          </cell>
          <cell r="G126" t="str">
            <v>地瓜原件</v>
          </cell>
          <cell r="H126">
            <v>17</v>
          </cell>
          <cell r="I126" t="str">
            <v>紅卜</v>
          </cell>
          <cell r="J126">
            <v>10</v>
          </cell>
          <cell r="K126" t="str">
            <v>剝皮洋蔥</v>
          </cell>
          <cell r="L126">
            <v>5</v>
          </cell>
          <cell r="M126" t="str">
            <v>黃椒</v>
          </cell>
          <cell r="N126">
            <v>2</v>
          </cell>
          <cell r="O126" t="str">
            <v>青椒</v>
          </cell>
          <cell r="P126">
            <v>3</v>
          </cell>
          <cell r="Q126" t="str">
            <v>白芝麻</v>
          </cell>
          <cell r="R126">
            <v>0.3</v>
          </cell>
          <cell r="S126" t="str">
            <v>百香果汁</v>
          </cell>
          <cell r="T126">
            <v>5</v>
          </cell>
        </row>
        <row r="127">
          <cell r="C127" t="str">
            <v>梅汁肉丁</v>
          </cell>
          <cell r="D127">
            <v>8</v>
          </cell>
          <cell r="E127" t="str">
            <v>肉丁(後)</v>
          </cell>
          <cell r="F127">
            <v>60</v>
          </cell>
          <cell r="G127" t="str">
            <v>地瓜原件</v>
          </cell>
          <cell r="H127">
            <v>17</v>
          </cell>
          <cell r="I127" t="str">
            <v>紅卜</v>
          </cell>
          <cell r="J127">
            <v>10</v>
          </cell>
          <cell r="K127" t="str">
            <v>剝皮洋蔥</v>
          </cell>
          <cell r="L127">
            <v>5</v>
          </cell>
          <cell r="M127" t="str">
            <v>黃椒</v>
          </cell>
          <cell r="N127">
            <v>2</v>
          </cell>
          <cell r="O127" t="str">
            <v>青椒</v>
          </cell>
          <cell r="P127">
            <v>3</v>
          </cell>
          <cell r="Q127" t="str">
            <v>白芝麻</v>
          </cell>
          <cell r="R127">
            <v>0.3</v>
          </cell>
          <cell r="S127" t="str">
            <v>酸梅汁</v>
          </cell>
          <cell r="T127">
            <v>5</v>
          </cell>
        </row>
        <row r="128">
          <cell r="C128" t="str">
            <v>番茄燒肉</v>
          </cell>
          <cell r="D128">
            <v>5</v>
          </cell>
          <cell r="E128" t="str">
            <v>肉丁(後)</v>
          </cell>
          <cell r="F128">
            <v>60</v>
          </cell>
          <cell r="G128" t="str">
            <v>洋芋原件</v>
          </cell>
          <cell r="H128">
            <v>32</v>
          </cell>
          <cell r="I128" t="str">
            <v>番茄</v>
          </cell>
          <cell r="J128">
            <v>10</v>
          </cell>
          <cell r="K128" t="str">
            <v>滷牛肉滷包</v>
          </cell>
          <cell r="L128">
            <v>1</v>
          </cell>
        </row>
        <row r="129">
          <cell r="C129" t="str">
            <v>咕咾肉</v>
          </cell>
          <cell r="D129">
            <v>5</v>
          </cell>
          <cell r="E129" t="str">
            <v>豬柳(後)</v>
          </cell>
          <cell r="F129">
            <v>60</v>
          </cell>
          <cell r="G129" t="str">
            <v>紅椒小丁</v>
          </cell>
          <cell r="H129">
            <v>4</v>
          </cell>
          <cell r="I129" t="str">
            <v>黃椒小丁</v>
          </cell>
          <cell r="J129">
            <v>4</v>
          </cell>
          <cell r="K129" t="str">
            <v>鳳梨中丁</v>
          </cell>
          <cell r="L129">
            <v>3</v>
          </cell>
          <cell r="M129" t="str">
            <v>番茄醬</v>
          </cell>
          <cell r="N129">
            <v>3</v>
          </cell>
        </row>
        <row r="130">
          <cell r="C130" t="str">
            <v>京都排骨</v>
          </cell>
          <cell r="D130">
            <v>8</v>
          </cell>
          <cell r="E130" t="str">
            <v>肉丁(後)</v>
          </cell>
          <cell r="F130">
            <v>60</v>
          </cell>
          <cell r="G130" t="str">
            <v>洋芋原件</v>
          </cell>
          <cell r="H130">
            <v>32</v>
          </cell>
          <cell r="I130" t="str">
            <v>紅卜</v>
          </cell>
          <cell r="J130">
            <v>14</v>
          </cell>
          <cell r="K130" t="str">
            <v>青椒</v>
          </cell>
          <cell r="L130">
            <v>3.5</v>
          </cell>
          <cell r="M130" t="str">
            <v xml:space="preserve"> </v>
          </cell>
          <cell r="N130">
            <v>3</v>
          </cell>
          <cell r="O130" t="str">
            <v>鳳梨罐</v>
          </cell>
          <cell r="P130">
            <v>3</v>
          </cell>
          <cell r="Q130" t="str">
            <v>番茄醬</v>
          </cell>
          <cell r="R130">
            <v>1.2</v>
          </cell>
          <cell r="S130" t="str">
            <v>白芝麻</v>
          </cell>
          <cell r="T130">
            <v>0.3</v>
          </cell>
        </row>
        <row r="131">
          <cell r="C131" t="str">
            <v>咖哩豬</v>
          </cell>
          <cell r="D131">
            <v>5</v>
          </cell>
          <cell r="E131" t="str">
            <v>肉丁(後)</v>
          </cell>
          <cell r="F131">
            <v>60</v>
          </cell>
          <cell r="G131" t="str">
            <v>洋芋原件</v>
          </cell>
          <cell r="H131">
            <v>30</v>
          </cell>
          <cell r="I131" t="str">
            <v>紅蘿蔔中丁</v>
          </cell>
          <cell r="J131">
            <v>10</v>
          </cell>
          <cell r="K131" t="str">
            <v>剝皮洋蔥原件</v>
          </cell>
          <cell r="L131">
            <v>10</v>
          </cell>
          <cell r="M131" t="str">
            <v>咖哩粉</v>
          </cell>
          <cell r="N131">
            <v>1.5</v>
          </cell>
        </row>
        <row r="132">
          <cell r="C132" t="str">
            <v>紅燒肉(2)</v>
          </cell>
          <cell r="D132">
            <v>3</v>
          </cell>
          <cell r="E132" t="str">
            <v>肉丁(後)</v>
          </cell>
          <cell r="F132">
            <v>60</v>
          </cell>
          <cell r="G132" t="str">
            <v>洋芋原件</v>
          </cell>
          <cell r="H132">
            <v>28</v>
          </cell>
          <cell r="I132" t="str">
            <v>紅卜</v>
          </cell>
          <cell r="J132">
            <v>10</v>
          </cell>
        </row>
        <row r="133">
          <cell r="C133" t="str">
            <v>匈牙利燉肉</v>
          </cell>
          <cell r="D133">
            <v>10</v>
          </cell>
          <cell r="E133" t="str">
            <v>肉丁(後)</v>
          </cell>
          <cell r="F133">
            <v>60</v>
          </cell>
          <cell r="G133" t="str">
            <v>洋芋原件</v>
          </cell>
          <cell r="H133">
            <v>45</v>
          </cell>
          <cell r="I133" t="str">
            <v>紅蘿蔔片丁</v>
          </cell>
          <cell r="J133">
            <v>7</v>
          </cell>
          <cell r="K133" t="str">
            <v>剝皮洋蔥原件</v>
          </cell>
          <cell r="L133">
            <v>5</v>
          </cell>
          <cell r="M133" t="str">
            <v>杏鮑菇原件</v>
          </cell>
          <cell r="N133">
            <v>5</v>
          </cell>
          <cell r="O133" t="str">
            <v>番茄醬</v>
          </cell>
          <cell r="P133">
            <v>6</v>
          </cell>
          <cell r="Q133" t="str">
            <v>匈牙利紅椒粉</v>
          </cell>
          <cell r="R133">
            <v>0.1</v>
          </cell>
          <cell r="S133" t="str">
            <v>黑胡椒</v>
          </cell>
          <cell r="T133">
            <v>0.05</v>
          </cell>
          <cell r="U133" t="str">
            <v>月桂葉</v>
          </cell>
          <cell r="V133">
            <v>0.1</v>
          </cell>
          <cell r="W133" t="str">
            <v>凱莉茴香</v>
          </cell>
          <cell r="X133">
            <v>0.1</v>
          </cell>
          <cell r="Y133" t="str">
            <v>巴西利</v>
          </cell>
          <cell r="Z133">
            <v>0.1</v>
          </cell>
        </row>
        <row r="134">
          <cell r="C134" t="str">
            <v>菱角燒肉</v>
          </cell>
          <cell r="D134">
            <v>4</v>
          </cell>
          <cell r="E134" t="str">
            <v>肉丁(後)</v>
          </cell>
          <cell r="F134">
            <v>60</v>
          </cell>
          <cell r="G134" t="str">
            <v>洋芋原件</v>
          </cell>
          <cell r="H134">
            <v>18</v>
          </cell>
          <cell r="I134" t="str">
            <v>紅卜</v>
          </cell>
          <cell r="J134">
            <v>10</v>
          </cell>
          <cell r="K134" t="str">
            <v>菱角肉</v>
          </cell>
          <cell r="L134">
            <v>8</v>
          </cell>
        </row>
        <row r="135">
          <cell r="C135" t="str">
            <v>味噌燉肉</v>
          </cell>
          <cell r="D135">
            <v>4</v>
          </cell>
          <cell r="E135" t="str">
            <v>肉丁(後)</v>
          </cell>
          <cell r="F135">
            <v>60</v>
          </cell>
          <cell r="G135" t="str">
            <v>洋芋原件</v>
          </cell>
          <cell r="H135">
            <v>30</v>
          </cell>
          <cell r="I135" t="str">
            <v>紅蘿蔔中丁</v>
          </cell>
          <cell r="J135">
            <v>7</v>
          </cell>
          <cell r="K135" t="str">
            <v>剝皮洋蔥原件</v>
          </cell>
          <cell r="L135">
            <v>10</v>
          </cell>
          <cell r="M135" t="str">
            <v>味噌(9kg/箱)</v>
          </cell>
          <cell r="N135">
            <v>9.5</v>
          </cell>
        </row>
        <row r="136">
          <cell r="C136" t="str">
            <v>梅菜燉肉</v>
          </cell>
          <cell r="D136">
            <v>4</v>
          </cell>
          <cell r="E136" t="str">
            <v>肉丁(後)</v>
          </cell>
          <cell r="F136">
            <v>60</v>
          </cell>
          <cell r="G136" t="str">
            <v>筍干</v>
          </cell>
          <cell r="H136">
            <v>19</v>
          </cell>
          <cell r="I136" t="str">
            <v>梅干菜</v>
          </cell>
          <cell r="J136">
            <v>13.5</v>
          </cell>
          <cell r="K136" t="str">
            <v>蒜頭粒</v>
          </cell>
        </row>
        <row r="137">
          <cell r="C137" t="str">
            <v>紅糟肉</v>
          </cell>
          <cell r="D137">
            <v>3</v>
          </cell>
          <cell r="E137" t="str">
            <v>豬柳(後)</v>
          </cell>
          <cell r="F137">
            <v>70</v>
          </cell>
          <cell r="G137" t="str">
            <v>地瓜原件</v>
          </cell>
          <cell r="H137">
            <v>30</v>
          </cell>
          <cell r="I137" t="str">
            <v>紅糟</v>
          </cell>
          <cell r="J137">
            <v>3</v>
          </cell>
        </row>
        <row r="138">
          <cell r="C138" t="str">
            <v>三杯豬肉</v>
          </cell>
          <cell r="D138">
            <v>7</v>
          </cell>
          <cell r="E138" t="str">
            <v>肉丁(後)</v>
          </cell>
          <cell r="F138">
            <v>60</v>
          </cell>
          <cell r="G138" t="str">
            <v>非基改1/4豆干</v>
          </cell>
          <cell r="H138">
            <v>30</v>
          </cell>
          <cell r="I138" t="str">
            <v>杏鮑菇原件</v>
          </cell>
          <cell r="J138">
            <v>20</v>
          </cell>
          <cell r="K138" t="str">
            <v>九層塔</v>
          </cell>
          <cell r="L138">
            <v>2</v>
          </cell>
          <cell r="M138" t="str">
            <v>薑片</v>
          </cell>
          <cell r="N138">
            <v>0.2</v>
          </cell>
          <cell r="O138" t="str">
            <v>蒜頭粒</v>
          </cell>
          <cell r="P138">
            <v>1</v>
          </cell>
          <cell r="Q138" t="str">
            <v>黑麻油</v>
          </cell>
          <cell r="R138">
            <v>1</v>
          </cell>
        </row>
        <row r="139">
          <cell r="C139" t="str">
            <v>糖醋肉</v>
          </cell>
          <cell r="D139">
            <v>6</v>
          </cell>
          <cell r="E139" t="str">
            <v>肉丁(後)</v>
          </cell>
          <cell r="F139">
            <v>60</v>
          </cell>
          <cell r="G139" t="str">
            <v>剝皮洋蔥原件</v>
          </cell>
          <cell r="H139">
            <v>20</v>
          </cell>
          <cell r="I139" t="str">
            <v>紅椒小丁</v>
          </cell>
          <cell r="J139">
            <v>5</v>
          </cell>
          <cell r="K139" t="str">
            <v>黃椒小丁</v>
          </cell>
          <cell r="L139">
            <v>5</v>
          </cell>
          <cell r="M139" t="str">
            <v>鳳梨中丁</v>
          </cell>
          <cell r="N139">
            <v>6</v>
          </cell>
          <cell r="O139" t="str">
            <v>番茄醬</v>
          </cell>
          <cell r="P139">
            <v>10</v>
          </cell>
        </row>
        <row r="140">
          <cell r="C140" t="str">
            <v>孜然燉肉</v>
          </cell>
          <cell r="D140">
            <v>5</v>
          </cell>
          <cell r="E140" t="str">
            <v>肉丁(後)</v>
          </cell>
          <cell r="F140">
            <v>60</v>
          </cell>
          <cell r="G140" t="str">
            <v>洋芋原件</v>
          </cell>
          <cell r="H140">
            <v>30</v>
          </cell>
          <cell r="I140" t="str">
            <v>紅蘿蔔中丁</v>
          </cell>
          <cell r="J140">
            <v>10</v>
          </cell>
          <cell r="K140" t="str">
            <v>孜然粉</v>
          </cell>
          <cell r="L140">
            <v>0.3</v>
          </cell>
        </row>
        <row r="141">
          <cell r="C141" t="str">
            <v>和風肉片</v>
          </cell>
          <cell r="D141">
            <v>5</v>
          </cell>
          <cell r="E141" t="str">
            <v>肉片</v>
          </cell>
          <cell r="F141">
            <v>60</v>
          </cell>
          <cell r="G141" t="str">
            <v>大白菜段</v>
          </cell>
          <cell r="H141">
            <v>30</v>
          </cell>
          <cell r="I141" t="str">
            <v>紅蘿蔔片丁</v>
          </cell>
          <cell r="J141">
            <v>7</v>
          </cell>
          <cell r="K141" t="str">
            <v>香菇原件</v>
          </cell>
          <cell r="L141">
            <v>5</v>
          </cell>
          <cell r="M141" t="str">
            <v>柴魚片</v>
          </cell>
          <cell r="N141">
            <v>0.25</v>
          </cell>
        </row>
        <row r="142">
          <cell r="C142" t="str">
            <v>梅菜肉片</v>
          </cell>
          <cell r="D142">
            <v>4</v>
          </cell>
          <cell r="E142" t="str">
            <v>肉片</v>
          </cell>
          <cell r="F142">
            <v>60</v>
          </cell>
          <cell r="G142" t="str">
            <v>筍干</v>
          </cell>
          <cell r="H142">
            <v>19</v>
          </cell>
          <cell r="I142" t="str">
            <v>梅干菜</v>
          </cell>
          <cell r="J142">
            <v>13.5</v>
          </cell>
          <cell r="K142" t="str">
            <v>蒜頭粒</v>
          </cell>
          <cell r="L142">
            <v>0.5</v>
          </cell>
        </row>
        <row r="143">
          <cell r="C143" t="str">
            <v>椰汁咖哩豬</v>
          </cell>
          <cell r="D143">
            <v>6</v>
          </cell>
          <cell r="E143" t="str">
            <v>肉片</v>
          </cell>
          <cell r="F143">
            <v>60</v>
          </cell>
          <cell r="G143" t="str">
            <v>南瓜原件</v>
          </cell>
          <cell r="H143">
            <v>35</v>
          </cell>
          <cell r="I143" t="str">
            <v>紅蘿蔔片丁</v>
          </cell>
          <cell r="J143">
            <v>7</v>
          </cell>
          <cell r="K143" t="str">
            <v>剝皮洋蔥原件</v>
          </cell>
          <cell r="L143">
            <v>10</v>
          </cell>
          <cell r="M143" t="str">
            <v>椰漿</v>
          </cell>
          <cell r="N143">
            <v>1</v>
          </cell>
          <cell r="O143" t="str">
            <v>咖哩粉</v>
          </cell>
          <cell r="P143">
            <v>1.5</v>
          </cell>
        </row>
        <row r="144">
          <cell r="C144" t="str">
            <v>椰香綠咖哩</v>
          </cell>
          <cell r="D144">
            <v>8</v>
          </cell>
          <cell r="E144" t="str">
            <v>肉片</v>
          </cell>
          <cell r="F144">
            <v>60</v>
          </cell>
          <cell r="G144" t="str">
            <v>洋芋原件</v>
          </cell>
          <cell r="H144">
            <v>30</v>
          </cell>
          <cell r="I144" t="str">
            <v>紅蘿蔔中丁</v>
          </cell>
          <cell r="J144">
            <v>12</v>
          </cell>
          <cell r="K144" t="str">
            <v>剝皮洋蔥原件</v>
          </cell>
          <cell r="L144">
            <v>3</v>
          </cell>
          <cell r="M144" t="str">
            <v>咖哩粉</v>
          </cell>
          <cell r="N144">
            <v>0.3</v>
          </cell>
          <cell r="O144" t="str">
            <v>椰漿</v>
          </cell>
          <cell r="P144">
            <v>2</v>
          </cell>
          <cell r="Q144" t="str">
            <v>綠咖哩</v>
          </cell>
          <cell r="R144">
            <v>0.5</v>
          </cell>
          <cell r="S144" t="str">
            <v>檸檬葉</v>
          </cell>
          <cell r="T144">
            <v>0.1</v>
          </cell>
        </row>
        <row r="145">
          <cell r="C145" t="str">
            <v>椰香綠咖哩(2)</v>
          </cell>
          <cell r="D145">
            <v>7</v>
          </cell>
          <cell r="E145" t="str">
            <v>肉片</v>
          </cell>
          <cell r="F145">
            <v>60</v>
          </cell>
          <cell r="G145" t="str">
            <v>洋芋原件</v>
          </cell>
          <cell r="H145">
            <v>35.5</v>
          </cell>
          <cell r="I145" t="str">
            <v>紅卜</v>
          </cell>
          <cell r="J145">
            <v>15</v>
          </cell>
          <cell r="K145" t="str">
            <v>咖哩粉</v>
          </cell>
          <cell r="L145">
            <v>0.3</v>
          </cell>
          <cell r="M145" t="str">
            <v>椰漿</v>
          </cell>
          <cell r="N145">
            <v>2</v>
          </cell>
          <cell r="O145" t="str">
            <v>綠咖哩</v>
          </cell>
          <cell r="P145">
            <v>0.5</v>
          </cell>
          <cell r="Q145" t="str">
            <v>檸檬葉</v>
          </cell>
          <cell r="R145">
            <v>0.1</v>
          </cell>
        </row>
        <row r="146">
          <cell r="C146" t="str">
            <v>蒜泥白肉</v>
          </cell>
          <cell r="D146">
            <v>5</v>
          </cell>
          <cell r="E146" t="str">
            <v>肉片</v>
          </cell>
          <cell r="F146">
            <v>60</v>
          </cell>
          <cell r="G146" t="str">
            <v>綠豆芽</v>
          </cell>
          <cell r="H146">
            <v>35</v>
          </cell>
          <cell r="I146" t="str">
            <v>青蔥珠</v>
          </cell>
          <cell r="J146">
            <v>2</v>
          </cell>
          <cell r="K146" t="str">
            <v>蒜泥</v>
          </cell>
          <cell r="L146">
            <v>1</v>
          </cell>
          <cell r="M146" t="str">
            <v>醬油膏</v>
          </cell>
          <cell r="N146">
            <v>1</v>
          </cell>
        </row>
        <row r="147">
          <cell r="C147" t="str">
            <v>酸菜肉片</v>
          </cell>
          <cell r="D147">
            <v>2</v>
          </cell>
          <cell r="E147" t="str">
            <v>肉片</v>
          </cell>
          <cell r="F147">
            <v>60</v>
          </cell>
          <cell r="G147" t="str">
            <v>酸菜</v>
          </cell>
          <cell r="H147">
            <v>37.5</v>
          </cell>
        </row>
        <row r="148">
          <cell r="C148" t="str">
            <v>什錦蒟蒻肉片</v>
          </cell>
          <cell r="D148">
            <v>4</v>
          </cell>
          <cell r="E148" t="str">
            <v>肉片</v>
          </cell>
          <cell r="F148">
            <v>60</v>
          </cell>
          <cell r="G148" t="str">
            <v>白卜</v>
          </cell>
          <cell r="H148">
            <v>35</v>
          </cell>
          <cell r="I148" t="str">
            <v>紅卜</v>
          </cell>
          <cell r="J148">
            <v>10</v>
          </cell>
          <cell r="K148" t="str">
            <v>彩色蒟蒻</v>
          </cell>
          <cell r="L148">
            <v>5</v>
          </cell>
        </row>
        <row r="149">
          <cell r="C149" t="str">
            <v>壽喜燒肉片</v>
          </cell>
          <cell r="D149">
            <v>7</v>
          </cell>
          <cell r="E149" t="str">
            <v>肉片</v>
          </cell>
          <cell r="F149">
            <v>60</v>
          </cell>
          <cell r="G149" t="str">
            <v>紅蘿蔔片丁</v>
          </cell>
          <cell r="H149">
            <v>7</v>
          </cell>
          <cell r="I149" t="str">
            <v>大白菜段</v>
          </cell>
          <cell r="J149">
            <v>35</v>
          </cell>
          <cell r="K149" t="str">
            <v>剝皮洋蔥原件</v>
          </cell>
          <cell r="L149">
            <v>10</v>
          </cell>
          <cell r="M149" t="str">
            <v>香菇原件</v>
          </cell>
          <cell r="N149">
            <v>5</v>
          </cell>
          <cell r="O149" t="str">
            <v>柴魚片</v>
          </cell>
          <cell r="P149">
            <v>0.5</v>
          </cell>
          <cell r="Q149" t="str">
            <v>味霖</v>
          </cell>
          <cell r="R149">
            <v>1</v>
          </cell>
        </row>
        <row r="150">
          <cell r="C150" t="str">
            <v>壽喜燒肉片(2)</v>
          </cell>
          <cell r="D150">
            <v>7</v>
          </cell>
          <cell r="E150" t="str">
            <v>肉片</v>
          </cell>
          <cell r="F150">
            <v>60</v>
          </cell>
          <cell r="G150" t="str">
            <v>綠豆芽</v>
          </cell>
          <cell r="H150">
            <v>25</v>
          </cell>
          <cell r="I150" t="str">
            <v>剝皮洋蔥原件</v>
          </cell>
          <cell r="J150">
            <v>20</v>
          </cell>
          <cell r="K150" t="str">
            <v>杏鮑菇原件</v>
          </cell>
          <cell r="L150">
            <v>8</v>
          </cell>
          <cell r="M150" t="str">
            <v>香菇原件</v>
          </cell>
          <cell r="N150">
            <v>3</v>
          </cell>
          <cell r="O150" t="str">
            <v>柴魚片</v>
          </cell>
          <cell r="P150">
            <v>0.5</v>
          </cell>
          <cell r="Q150" t="str">
            <v>味霖</v>
          </cell>
          <cell r="R150">
            <v>1</v>
          </cell>
          <cell r="S150" t="str">
            <v>白芝麻</v>
          </cell>
          <cell r="T150">
            <v>0.1</v>
          </cell>
        </row>
        <row r="151">
          <cell r="C151" t="str">
            <v>沙茶肉片</v>
          </cell>
          <cell r="D151">
            <v>6</v>
          </cell>
          <cell r="E151" t="str">
            <v>肉片</v>
          </cell>
          <cell r="F151">
            <v>60</v>
          </cell>
          <cell r="G151" t="str">
            <v>綠豆芽</v>
          </cell>
          <cell r="H151">
            <v>25</v>
          </cell>
          <cell r="I151" t="str">
            <v>紅蘿蔔片丁</v>
          </cell>
          <cell r="J151">
            <v>10</v>
          </cell>
          <cell r="K151" t="str">
            <v>剝皮洋蔥原件</v>
          </cell>
          <cell r="L151">
            <v>17</v>
          </cell>
          <cell r="M151" t="str">
            <v>青蔥段</v>
          </cell>
          <cell r="N151">
            <v>0.5</v>
          </cell>
          <cell r="O151" t="str">
            <v>沙茶醬</v>
          </cell>
          <cell r="P151">
            <v>1</v>
          </cell>
        </row>
        <row r="152">
          <cell r="C152" t="str">
            <v>沙茶肉片(2)</v>
          </cell>
          <cell r="D152">
            <v>5</v>
          </cell>
          <cell r="E152" t="str">
            <v>肉片</v>
          </cell>
          <cell r="F152">
            <v>60</v>
          </cell>
          <cell r="G152" t="str">
            <v>豆芽菜</v>
          </cell>
          <cell r="H152">
            <v>15</v>
          </cell>
          <cell r="I152" t="str">
            <v>紅卜</v>
          </cell>
          <cell r="J152">
            <v>10</v>
          </cell>
          <cell r="K152" t="str">
            <v>九層塔</v>
          </cell>
          <cell r="L152">
            <v>2</v>
          </cell>
          <cell r="M152" t="str">
            <v>沙茶醬</v>
          </cell>
          <cell r="N152">
            <v>1</v>
          </cell>
        </row>
        <row r="153">
          <cell r="C153" t="str">
            <v>沙茶肉片(3)</v>
          </cell>
          <cell r="D153">
            <v>6</v>
          </cell>
          <cell r="E153" t="str">
            <v>肉片</v>
          </cell>
          <cell r="F153">
            <v>60</v>
          </cell>
          <cell r="G153" t="str">
            <v>西芹</v>
          </cell>
          <cell r="H153">
            <v>15</v>
          </cell>
          <cell r="I153" t="str">
            <v>紅卜</v>
          </cell>
          <cell r="J153">
            <v>10</v>
          </cell>
          <cell r="K153" t="str">
            <v>豌豆夾(處理好)</v>
          </cell>
          <cell r="L153">
            <v>3</v>
          </cell>
          <cell r="M153" t="str">
            <v>沙茶醬</v>
          </cell>
          <cell r="N153">
            <v>1</v>
          </cell>
        </row>
        <row r="154">
          <cell r="C154" t="str">
            <v>蔥爆肉片</v>
          </cell>
          <cell r="D154">
            <v>7</v>
          </cell>
          <cell r="E154" t="str">
            <v>肉片</v>
          </cell>
          <cell r="F154">
            <v>60</v>
          </cell>
          <cell r="G154" t="str">
            <v>剝皮洋蔥原件</v>
          </cell>
          <cell r="H154">
            <v>10</v>
          </cell>
          <cell r="I154" t="str">
            <v>非基改豆干片</v>
          </cell>
          <cell r="J154">
            <v>15</v>
          </cell>
          <cell r="K154" t="str">
            <v>杏鮑菇原件</v>
          </cell>
          <cell r="L154">
            <v>7</v>
          </cell>
          <cell r="M154" t="str">
            <v>乾木耳</v>
          </cell>
          <cell r="N154">
            <v>0.25</v>
          </cell>
          <cell r="O154" t="str">
            <v>青蔥段</v>
          </cell>
          <cell r="P154">
            <v>4</v>
          </cell>
          <cell r="Q154" t="str">
            <v>甜麵醬(3kg/箱)</v>
          </cell>
          <cell r="R154">
            <v>1</v>
          </cell>
        </row>
        <row r="155">
          <cell r="C155" t="str">
            <v>蔥爆肉片(2)</v>
          </cell>
          <cell r="D155">
            <v>5</v>
          </cell>
          <cell r="E155" t="str">
            <v>肉片</v>
          </cell>
          <cell r="F155">
            <v>60</v>
          </cell>
          <cell r="G155" t="str">
            <v>高麗菜</v>
          </cell>
          <cell r="H155">
            <v>18.5</v>
          </cell>
          <cell r="I155" t="str">
            <v>紅卜</v>
          </cell>
          <cell r="J155">
            <v>10</v>
          </cell>
          <cell r="K155" t="str">
            <v>濕木耳</v>
          </cell>
          <cell r="L155">
            <v>3</v>
          </cell>
          <cell r="M155" t="str">
            <v>蔥</v>
          </cell>
          <cell r="N155">
            <v>4</v>
          </cell>
          <cell r="O155" t="str">
            <v>甜麵醬(3kg/箱)</v>
          </cell>
          <cell r="P155">
            <v>1</v>
          </cell>
        </row>
        <row r="156">
          <cell r="C156" t="str">
            <v>蔥爆肉片(3)</v>
          </cell>
          <cell r="D156">
            <v>4</v>
          </cell>
          <cell r="E156" t="str">
            <v>肉片</v>
          </cell>
          <cell r="F156">
            <v>60</v>
          </cell>
          <cell r="G156" t="str">
            <v>剝皮洋蔥</v>
          </cell>
          <cell r="H156">
            <v>25</v>
          </cell>
          <cell r="I156" t="str">
            <v>蔥</v>
          </cell>
          <cell r="J156">
            <v>4</v>
          </cell>
          <cell r="K156" t="str">
            <v>甜麵醬(3kg/箱)</v>
          </cell>
          <cell r="L156">
            <v>1</v>
          </cell>
        </row>
        <row r="157">
          <cell r="C157" t="str">
            <v>醬燒肉片</v>
          </cell>
          <cell r="D157">
            <v>4</v>
          </cell>
          <cell r="E157" t="str">
            <v>肉片</v>
          </cell>
          <cell r="F157">
            <v>60</v>
          </cell>
          <cell r="G157" t="str">
            <v>剝皮洋蔥原件</v>
          </cell>
          <cell r="H157">
            <v>25</v>
          </cell>
          <cell r="I157" t="str">
            <v>非基改豆干片</v>
          </cell>
          <cell r="J157">
            <v>10</v>
          </cell>
          <cell r="K157" t="str">
            <v>青蔥段</v>
          </cell>
          <cell r="L157">
            <v>2</v>
          </cell>
        </row>
        <row r="158">
          <cell r="C158" t="str">
            <v>豌豆莢肉片</v>
          </cell>
          <cell r="D158">
            <v>5</v>
          </cell>
          <cell r="E158" t="str">
            <v>肉片</v>
          </cell>
          <cell r="F158">
            <v>60</v>
          </cell>
          <cell r="G158" t="str">
            <v>西芹</v>
          </cell>
          <cell r="H158">
            <v>13</v>
          </cell>
          <cell r="I158" t="str">
            <v>紅卜</v>
          </cell>
          <cell r="J158">
            <v>10</v>
          </cell>
          <cell r="K158" t="str">
            <v>豌豆夾(處理好)</v>
          </cell>
          <cell r="L158">
            <v>2</v>
          </cell>
          <cell r="M158" t="str">
            <v>剝皮洋蔥</v>
          </cell>
          <cell r="N158">
            <v>5</v>
          </cell>
        </row>
        <row r="159">
          <cell r="C159" t="str">
            <v>蘑菇肉片</v>
          </cell>
          <cell r="D159">
            <v>8</v>
          </cell>
          <cell r="E159" t="str">
            <v>肉片</v>
          </cell>
          <cell r="F159">
            <v>60</v>
          </cell>
          <cell r="G159" t="str">
            <v>小黃瓜片</v>
          </cell>
          <cell r="H159">
            <v>11</v>
          </cell>
          <cell r="I159" t="str">
            <v>剝皮洋蔥原件</v>
          </cell>
          <cell r="J159">
            <v>5</v>
          </cell>
          <cell r="K159" t="str">
            <v>秀珍菇</v>
          </cell>
          <cell r="L159">
            <v>3</v>
          </cell>
          <cell r="M159" t="str">
            <v>蘑菇</v>
          </cell>
          <cell r="N159">
            <v>3</v>
          </cell>
          <cell r="O159" t="str">
            <v>紅蘿蔔片丁</v>
          </cell>
          <cell r="P159">
            <v>8</v>
          </cell>
          <cell r="Q159" t="str">
            <v>蘑菇醬</v>
          </cell>
          <cell r="R159">
            <v>2</v>
          </cell>
        </row>
        <row r="160">
          <cell r="C160" t="str">
            <v>彩椒肉片</v>
          </cell>
          <cell r="D160">
            <v>6</v>
          </cell>
          <cell r="E160" t="str">
            <v>肉片</v>
          </cell>
          <cell r="F160">
            <v>60</v>
          </cell>
          <cell r="G160" t="str">
            <v>麵腸(切)</v>
          </cell>
          <cell r="H160">
            <v>15</v>
          </cell>
          <cell r="I160" t="str">
            <v>小黃瓜</v>
          </cell>
          <cell r="J160">
            <v>8</v>
          </cell>
          <cell r="K160" t="str">
            <v>剝皮洋蔥</v>
          </cell>
          <cell r="L160">
            <v>3</v>
          </cell>
          <cell r="M160" t="str">
            <v>紅椒</v>
          </cell>
          <cell r="N160">
            <v>2</v>
          </cell>
          <cell r="O160" t="str">
            <v>黃椒</v>
          </cell>
          <cell r="P160">
            <v>2</v>
          </cell>
        </row>
        <row r="161">
          <cell r="C161" t="str">
            <v>回鍋肉</v>
          </cell>
          <cell r="D161">
            <v>6</v>
          </cell>
          <cell r="E161" t="str">
            <v>肉片</v>
          </cell>
          <cell r="F161">
            <v>60</v>
          </cell>
          <cell r="G161" t="str">
            <v>非基改豆干片</v>
          </cell>
          <cell r="H161">
            <v>10</v>
          </cell>
          <cell r="I161" t="str">
            <v>高麗菜段</v>
          </cell>
          <cell r="J161">
            <v>20</v>
          </cell>
          <cell r="K161" t="str">
            <v>小黃瓜薄片</v>
          </cell>
          <cell r="L161">
            <v>3</v>
          </cell>
          <cell r="M161" t="str">
            <v>乾木耳</v>
          </cell>
          <cell r="N161">
            <v>2</v>
          </cell>
          <cell r="O161" t="str">
            <v>辣豆瓣醬</v>
          </cell>
          <cell r="P161">
            <v>2</v>
          </cell>
        </row>
        <row r="162">
          <cell r="C162" t="str">
            <v>茄汁肉片</v>
          </cell>
          <cell r="D162">
            <v>5</v>
          </cell>
          <cell r="E162" t="str">
            <v>肉片</v>
          </cell>
          <cell r="F162">
            <v>60</v>
          </cell>
          <cell r="G162" t="str">
            <v>剝皮洋蔥原件</v>
          </cell>
          <cell r="H162">
            <v>30</v>
          </cell>
          <cell r="I162" t="str">
            <v>杏鮑菇原件</v>
          </cell>
          <cell r="J162">
            <v>15</v>
          </cell>
          <cell r="K162" t="str">
            <v>黃椒小丁</v>
          </cell>
          <cell r="L162">
            <v>4</v>
          </cell>
          <cell r="M162" t="str">
            <v>番茄醬</v>
          </cell>
          <cell r="N162">
            <v>8</v>
          </cell>
        </row>
        <row r="163">
          <cell r="C163" t="str">
            <v>糖醋豬柳</v>
          </cell>
          <cell r="D163">
            <v>5</v>
          </cell>
          <cell r="E163" t="str">
            <v>豬柳(後)</v>
          </cell>
          <cell r="F163">
            <v>55</v>
          </cell>
          <cell r="G163" t="str">
            <v>地瓜原件</v>
          </cell>
          <cell r="H163">
            <v>40</v>
          </cell>
          <cell r="I163" t="str">
            <v>紅椒小丁</v>
          </cell>
          <cell r="J163">
            <v>3</v>
          </cell>
          <cell r="K163" t="str">
            <v>黃椒小丁</v>
          </cell>
          <cell r="L163">
            <v>3</v>
          </cell>
          <cell r="M163" t="str">
            <v>番茄醬</v>
          </cell>
          <cell r="N163">
            <v>9</v>
          </cell>
        </row>
        <row r="164">
          <cell r="C164" t="str">
            <v>蜜棗豬柳</v>
          </cell>
          <cell r="D164">
            <v>4</v>
          </cell>
          <cell r="E164" t="str">
            <v>豬柳(後)</v>
          </cell>
          <cell r="F164">
            <v>55</v>
          </cell>
          <cell r="G164" t="str">
            <v>地瓜原件</v>
          </cell>
          <cell r="H164">
            <v>40</v>
          </cell>
          <cell r="I164" t="str">
            <v>紅棗</v>
          </cell>
          <cell r="J164">
            <v>1.2</v>
          </cell>
          <cell r="K164" t="str">
            <v>白芝麻</v>
          </cell>
          <cell r="L164">
            <v>0.3</v>
          </cell>
        </row>
        <row r="165">
          <cell r="C165" t="str">
            <v>魚香肉柳</v>
          </cell>
          <cell r="D165">
            <v>8</v>
          </cell>
          <cell r="E165" t="str">
            <v>豬柳(後)</v>
          </cell>
          <cell r="F165">
            <v>60</v>
          </cell>
          <cell r="G165" t="str">
            <v>豆薯粗絲</v>
          </cell>
          <cell r="H165">
            <v>25</v>
          </cell>
          <cell r="I165" t="str">
            <v>紅蘿蔔絲</v>
          </cell>
          <cell r="J165">
            <v>7</v>
          </cell>
          <cell r="K165" t="str">
            <v>乾木耳</v>
          </cell>
          <cell r="L165">
            <v>0.25</v>
          </cell>
          <cell r="M165" t="str">
            <v>青蔥段</v>
          </cell>
          <cell r="N165">
            <v>0.9</v>
          </cell>
          <cell r="O165" t="str">
            <v>薑絲</v>
          </cell>
          <cell r="P165">
            <v>0.3</v>
          </cell>
          <cell r="Q165" t="str">
            <v>蒜末</v>
          </cell>
          <cell r="R165">
            <v>0.3</v>
          </cell>
          <cell r="S165" t="str">
            <v>辣豆瓣醬</v>
          </cell>
          <cell r="T165">
            <v>0.5</v>
          </cell>
        </row>
        <row r="166">
          <cell r="C166" t="str">
            <v>薑汁肉片</v>
          </cell>
          <cell r="D166">
            <v>6</v>
          </cell>
          <cell r="E166" t="str">
            <v>肉片</v>
          </cell>
          <cell r="F166">
            <v>60</v>
          </cell>
          <cell r="G166" t="str">
            <v>剝皮洋蔥原件</v>
          </cell>
          <cell r="H166">
            <v>10</v>
          </cell>
          <cell r="I166" t="str">
            <v>高麗菜段</v>
          </cell>
          <cell r="J166">
            <v>20</v>
          </cell>
          <cell r="K166" t="str">
            <v>紅蘿蔔片丁</v>
          </cell>
          <cell r="L166">
            <v>7</v>
          </cell>
          <cell r="M166" t="str">
            <v>薑末</v>
          </cell>
          <cell r="N166">
            <v>2</v>
          </cell>
        </row>
        <row r="167">
          <cell r="C167" t="str">
            <v>韓式燒肉</v>
          </cell>
          <cell r="D167">
            <v>6</v>
          </cell>
          <cell r="E167" t="str">
            <v>肉片</v>
          </cell>
          <cell r="F167">
            <v>60</v>
          </cell>
          <cell r="G167" t="str">
            <v>高麗菜</v>
          </cell>
          <cell r="H167">
            <v>10</v>
          </cell>
          <cell r="I167" t="str">
            <v>紅卜</v>
          </cell>
          <cell r="J167">
            <v>10</v>
          </cell>
          <cell r="K167" t="str">
            <v>小黃瓜</v>
          </cell>
          <cell r="L167">
            <v>5</v>
          </cell>
          <cell r="M167" t="str">
            <v>韓式泡菜</v>
          </cell>
          <cell r="N167">
            <v>5</v>
          </cell>
          <cell r="O167" t="str">
            <v>白芝麻</v>
          </cell>
          <cell r="P167">
            <v>0.3</v>
          </cell>
        </row>
        <row r="168">
          <cell r="C168" t="str">
            <v>韓式燒肉(2)</v>
          </cell>
          <cell r="D168">
            <v>6</v>
          </cell>
          <cell r="E168" t="str">
            <v>肉片</v>
          </cell>
          <cell r="F168">
            <v>60</v>
          </cell>
          <cell r="G168" t="str">
            <v>大白菜</v>
          </cell>
          <cell r="H168">
            <v>10</v>
          </cell>
          <cell r="I168" t="str">
            <v>紅卜</v>
          </cell>
          <cell r="J168">
            <v>10</v>
          </cell>
          <cell r="K168" t="str">
            <v>小黃瓜</v>
          </cell>
          <cell r="L168">
            <v>5</v>
          </cell>
          <cell r="M168" t="str">
            <v>韓式泡菜</v>
          </cell>
          <cell r="N168">
            <v>5</v>
          </cell>
          <cell r="O168" t="str">
            <v>白芝麻</v>
          </cell>
          <cell r="P168">
            <v>0.3</v>
          </cell>
        </row>
        <row r="169">
          <cell r="C169" t="str">
            <v>韓式豬肉煲</v>
          </cell>
          <cell r="D169">
            <v>5</v>
          </cell>
          <cell r="E169" t="str">
            <v>肉片</v>
          </cell>
          <cell r="F169">
            <v>60</v>
          </cell>
          <cell r="G169" t="str">
            <v>大白菜段</v>
          </cell>
          <cell r="H169">
            <v>20</v>
          </cell>
          <cell r="I169" t="str">
            <v>韓式泡菜</v>
          </cell>
          <cell r="J169">
            <v>5</v>
          </cell>
          <cell r="K169" t="str">
            <v>非基改百頁豆腐</v>
          </cell>
          <cell r="L169">
            <v>10</v>
          </cell>
          <cell r="M169" t="str">
            <v>香菇原件</v>
          </cell>
          <cell r="N169">
            <v>5</v>
          </cell>
          <cell r="O169" t="str">
            <v>白芝麻</v>
          </cell>
          <cell r="P169">
            <v>0.3</v>
          </cell>
        </row>
        <row r="170">
          <cell r="C170" t="str">
            <v>滑蛋肉片</v>
          </cell>
          <cell r="D170">
            <v>9</v>
          </cell>
          <cell r="E170" t="str">
            <v>肉片</v>
          </cell>
          <cell r="F170">
            <v>60</v>
          </cell>
          <cell r="G170" t="str">
            <v>CAS殼蛋</v>
          </cell>
          <cell r="H170">
            <v>8.5</v>
          </cell>
          <cell r="I170" t="str">
            <v>剝皮洋蔥原件</v>
          </cell>
          <cell r="J170">
            <v>8</v>
          </cell>
          <cell r="K170" t="str">
            <v>高麗菜段</v>
          </cell>
          <cell r="L170">
            <v>20</v>
          </cell>
          <cell r="M170" t="str">
            <v>紅蘿蔔片丁</v>
          </cell>
          <cell r="N170">
            <v>10</v>
          </cell>
          <cell r="O170" t="str">
            <v>乾木耳</v>
          </cell>
          <cell r="P170">
            <v>0.25</v>
          </cell>
          <cell r="Q170" t="str">
            <v>青蔥珠</v>
          </cell>
          <cell r="R170">
            <v>3</v>
          </cell>
        </row>
        <row r="171">
          <cell r="C171" t="str">
            <v>麻油肉片</v>
          </cell>
          <cell r="D171">
            <v>6</v>
          </cell>
          <cell r="E171" t="str">
            <v>肉片</v>
          </cell>
          <cell r="F171">
            <v>60</v>
          </cell>
          <cell r="G171" t="str">
            <v>高麗菜段</v>
          </cell>
          <cell r="H171">
            <v>25</v>
          </cell>
          <cell r="I171" t="str">
            <v>杏鮑菇原件</v>
          </cell>
          <cell r="J171">
            <v>10</v>
          </cell>
          <cell r="K171" t="str">
            <v>枸杞</v>
          </cell>
          <cell r="L171">
            <v>0.25</v>
          </cell>
          <cell r="M171" t="str">
            <v>薑片</v>
          </cell>
          <cell r="N171">
            <v>2</v>
          </cell>
          <cell r="O171" t="str">
            <v>黑麻油</v>
          </cell>
          <cell r="P171">
            <v>3</v>
          </cell>
        </row>
        <row r="172">
          <cell r="C172" t="str">
            <v>鹹豬肉炒豆干</v>
          </cell>
          <cell r="D172">
            <v>6</v>
          </cell>
          <cell r="E172" t="str">
            <v>豬柳(後)</v>
          </cell>
          <cell r="F172">
            <v>60</v>
          </cell>
          <cell r="G172" t="str">
            <v>剝皮洋蔥原件</v>
          </cell>
          <cell r="H172">
            <v>13</v>
          </cell>
          <cell r="I172" t="str">
            <v>非基改豆干片</v>
          </cell>
          <cell r="J172">
            <v>20</v>
          </cell>
          <cell r="K172" t="str">
            <v>青蔥段</v>
          </cell>
          <cell r="L172">
            <v>5</v>
          </cell>
          <cell r="M172" t="str">
            <v>紅椒小丁</v>
          </cell>
          <cell r="N172">
            <v>2</v>
          </cell>
          <cell r="O172" t="str">
            <v>白胡椒</v>
          </cell>
        </row>
        <row r="174">
          <cell r="D174">
            <v>2</v>
          </cell>
        </row>
        <row r="175">
          <cell r="C175" t="str">
            <v>洋芋燉肉</v>
          </cell>
          <cell r="D175">
            <v>5</v>
          </cell>
          <cell r="E175" t="str">
            <v>肉丁(後)</v>
          </cell>
          <cell r="F175">
            <v>60</v>
          </cell>
          <cell r="G175" t="str">
            <v>洋芋原件</v>
          </cell>
          <cell r="H175">
            <v>30</v>
          </cell>
          <cell r="I175" t="str">
            <v>紅蘿蔔中丁</v>
          </cell>
          <cell r="J175">
            <v>8</v>
          </cell>
          <cell r="K175" t="str">
            <v>剝皮洋蔥原件</v>
          </cell>
          <cell r="L175">
            <v>5</v>
          </cell>
          <cell r="M175" t="str">
            <v>TAP冷凍毛豆仁</v>
          </cell>
          <cell r="N175">
            <v>4</v>
          </cell>
        </row>
        <row r="176">
          <cell r="C176" t="str">
            <v>筍香肉燥</v>
          </cell>
          <cell r="D176">
            <v>3</v>
          </cell>
          <cell r="E176" t="str">
            <v>絞肉</v>
          </cell>
          <cell r="F176">
            <v>60</v>
          </cell>
          <cell r="G176" t="str">
            <v>鮮筍丁</v>
          </cell>
          <cell r="H176">
            <v>45</v>
          </cell>
          <cell r="I176" t="str">
            <v>剝皮洋蔥</v>
          </cell>
          <cell r="J176">
            <v>10</v>
          </cell>
        </row>
        <row r="177">
          <cell r="C177" t="str">
            <v>香菇肉燥</v>
          </cell>
          <cell r="D177">
            <v>4</v>
          </cell>
          <cell r="E177" t="str">
            <v>絞肉</v>
          </cell>
          <cell r="F177">
            <v>60</v>
          </cell>
          <cell r="G177" t="str">
            <v>非基改豆干丁</v>
          </cell>
          <cell r="H177">
            <v>20</v>
          </cell>
          <cell r="I177" t="str">
            <v>香菇原件</v>
          </cell>
          <cell r="J177">
            <v>8</v>
          </cell>
          <cell r="K177" t="str">
            <v>豆薯小丁</v>
          </cell>
          <cell r="L177">
            <v>10</v>
          </cell>
        </row>
        <row r="178">
          <cell r="C178" t="str">
            <v>瓜仔肉燥</v>
          </cell>
          <cell r="D178">
            <v>4</v>
          </cell>
          <cell r="E178" t="str">
            <v>絞肉</v>
          </cell>
          <cell r="F178">
            <v>60</v>
          </cell>
          <cell r="G178" t="str">
            <v>非基改豆干丁</v>
          </cell>
          <cell r="H178">
            <v>20</v>
          </cell>
          <cell r="I178" t="str">
            <v>碎花瓜</v>
          </cell>
          <cell r="J178">
            <v>5</v>
          </cell>
          <cell r="K178" t="str">
            <v>香菇原件</v>
          </cell>
          <cell r="L178">
            <v>8</v>
          </cell>
        </row>
        <row r="179">
          <cell r="C179" t="str">
            <v>瓜仔蒸肉餅</v>
          </cell>
          <cell r="D179">
            <v>3</v>
          </cell>
          <cell r="E179" t="str">
            <v>絞肉</v>
          </cell>
          <cell r="F179">
            <v>60</v>
          </cell>
          <cell r="G179" t="str">
            <v>豆腐</v>
          </cell>
          <cell r="H179">
            <v>20</v>
          </cell>
          <cell r="I179" t="str">
            <v>味全花瓜</v>
          </cell>
          <cell r="J179">
            <v>20</v>
          </cell>
        </row>
        <row r="180">
          <cell r="C180" t="str">
            <v>蒸肉餅</v>
          </cell>
          <cell r="D180">
            <v>4</v>
          </cell>
          <cell r="E180" t="str">
            <v>絞肉</v>
          </cell>
          <cell r="F180">
            <v>60</v>
          </cell>
          <cell r="G180" t="str">
            <v>非基改豆腐小丁</v>
          </cell>
          <cell r="H180">
            <v>15</v>
          </cell>
          <cell r="I180" t="str">
            <v>豆薯小丁</v>
          </cell>
          <cell r="J180">
            <v>25</v>
          </cell>
          <cell r="K180" t="str">
            <v>青蔥珠</v>
          </cell>
          <cell r="L180">
            <v>2</v>
          </cell>
        </row>
        <row r="181">
          <cell r="C181" t="str">
            <v>蛋黃蒸肉</v>
          </cell>
          <cell r="D181">
            <v>6</v>
          </cell>
          <cell r="E181" t="str">
            <v>絞肉</v>
          </cell>
          <cell r="F181">
            <v>60</v>
          </cell>
          <cell r="G181" t="str">
            <v>豆干丁</v>
          </cell>
          <cell r="H181">
            <v>17</v>
          </cell>
          <cell r="I181" t="str">
            <v>鹹蛋黃</v>
          </cell>
          <cell r="J181">
            <v>0.1</v>
          </cell>
          <cell r="K181" t="str">
            <v>豆薯</v>
          </cell>
          <cell r="L181">
            <v>5</v>
          </cell>
          <cell r="M181" t="str">
            <v>紅卜</v>
          </cell>
          <cell r="N181">
            <v>6</v>
          </cell>
          <cell r="O181" t="str">
            <v>秀珍菇</v>
          </cell>
          <cell r="P181">
            <v>3</v>
          </cell>
        </row>
        <row r="182">
          <cell r="C182" t="str">
            <v>泰式甜辣肉排</v>
          </cell>
          <cell r="D182">
            <v>7</v>
          </cell>
          <cell r="E182" t="str">
            <v>絞肉</v>
          </cell>
          <cell r="F182">
            <v>60</v>
          </cell>
          <cell r="G182" t="str">
            <v>豆薯</v>
          </cell>
          <cell r="H182">
            <v>10</v>
          </cell>
          <cell r="I182" t="str">
            <v>剝皮洋蔥</v>
          </cell>
          <cell r="J182">
            <v>10</v>
          </cell>
          <cell r="K182" t="str">
            <v>紅卜</v>
          </cell>
          <cell r="L182">
            <v>4</v>
          </cell>
          <cell r="M182" t="str">
            <v>黃椒</v>
          </cell>
          <cell r="N182">
            <v>1.5</v>
          </cell>
          <cell r="O182" t="str">
            <v>魚露</v>
          </cell>
          <cell r="P182">
            <v>1</v>
          </cell>
          <cell r="Q182" t="str">
            <v>泰式甜辣醬</v>
          </cell>
        </row>
        <row r="183">
          <cell r="C183" t="str">
            <v>泰式打拋豬</v>
          </cell>
          <cell r="D183">
            <v>8</v>
          </cell>
          <cell r="E183" t="str">
            <v>絞肉</v>
          </cell>
          <cell r="F183">
            <v>60</v>
          </cell>
          <cell r="G183" t="str">
            <v>剝皮洋蔥原件</v>
          </cell>
          <cell r="H183">
            <v>15</v>
          </cell>
          <cell r="I183" t="str">
            <v>番茄原件</v>
          </cell>
          <cell r="J183">
            <v>15</v>
          </cell>
          <cell r="K183" t="str">
            <v>非基改碎干丁</v>
          </cell>
          <cell r="L183">
            <v>20</v>
          </cell>
          <cell r="M183" t="str">
            <v>九層塔</v>
          </cell>
          <cell r="N183">
            <v>1</v>
          </cell>
          <cell r="O183" t="str">
            <v>檸檬汁</v>
          </cell>
          <cell r="P183">
            <v>1</v>
          </cell>
          <cell r="Q183" t="str">
            <v>打拋醬</v>
          </cell>
          <cell r="R183">
            <v>0.2</v>
          </cell>
          <cell r="S183" t="str">
            <v>魚露</v>
          </cell>
          <cell r="T183">
            <v>1</v>
          </cell>
        </row>
        <row r="184">
          <cell r="C184" t="str">
            <v>孜然燉肉</v>
          </cell>
          <cell r="D184">
            <v>7</v>
          </cell>
          <cell r="E184" t="str">
            <v>肉丁(後)</v>
          </cell>
          <cell r="F184">
            <v>60</v>
          </cell>
          <cell r="G184" t="str">
            <v>紅蘿蔔中丁</v>
          </cell>
          <cell r="H184">
            <v>10</v>
          </cell>
          <cell r="I184" t="str">
            <v>洋芋原件</v>
          </cell>
          <cell r="J184">
            <v>26</v>
          </cell>
          <cell r="K184" t="str">
            <v>洋蔥小丁</v>
          </cell>
          <cell r="L184">
            <v>5</v>
          </cell>
          <cell r="M184" t="str">
            <v>孜然粉</v>
          </cell>
          <cell r="N184">
            <v>0.5</v>
          </cell>
          <cell r="O184" t="str">
            <v>匈牙利紅椒粉</v>
          </cell>
          <cell r="P184">
            <v>0.5</v>
          </cell>
          <cell r="Q184" t="str">
            <v>番茄糊</v>
          </cell>
          <cell r="R184">
            <v>3</v>
          </cell>
        </row>
        <row r="185">
          <cell r="C185" t="str">
            <v>照燒肉片</v>
          </cell>
          <cell r="D185">
            <v>6</v>
          </cell>
          <cell r="E185" t="str">
            <v>肉片</v>
          </cell>
          <cell r="F185">
            <v>60</v>
          </cell>
          <cell r="G185" t="str">
            <v>剝皮洋蔥原件</v>
          </cell>
          <cell r="H185">
            <v>20</v>
          </cell>
          <cell r="I185" t="str">
            <v>紅蘿蔔片丁</v>
          </cell>
          <cell r="J185">
            <v>10</v>
          </cell>
          <cell r="K185" t="str">
            <v>白蘿蔔片丁</v>
          </cell>
          <cell r="L185">
            <v>25</v>
          </cell>
          <cell r="M185" t="str">
            <v>柴魚片</v>
          </cell>
          <cell r="N185">
            <v>0.5</v>
          </cell>
          <cell r="O185" t="str">
            <v>味霖</v>
          </cell>
          <cell r="P185">
            <v>2</v>
          </cell>
        </row>
        <row r="186">
          <cell r="C186" t="str">
            <v>照燒豬肉</v>
          </cell>
          <cell r="D186">
            <v>6</v>
          </cell>
          <cell r="E186" t="str">
            <v>肉丁(後)</v>
          </cell>
          <cell r="F186">
            <v>60</v>
          </cell>
          <cell r="G186" t="str">
            <v>剝皮洋蔥原件</v>
          </cell>
          <cell r="H186">
            <v>15</v>
          </cell>
          <cell r="I186" t="str">
            <v>紅蘿蔔中丁</v>
          </cell>
          <cell r="J186">
            <v>7</v>
          </cell>
          <cell r="K186" t="str">
            <v>洋芋原件</v>
          </cell>
          <cell r="L186">
            <v>35</v>
          </cell>
          <cell r="M186" t="str">
            <v>柴魚片</v>
          </cell>
          <cell r="N186">
            <v>0.5</v>
          </cell>
          <cell r="O186" t="str">
            <v>味霖</v>
          </cell>
          <cell r="P186">
            <v>1.5</v>
          </cell>
          <cell r="Q186" t="str">
            <v>白芝麻</v>
          </cell>
          <cell r="R186">
            <v>0.4</v>
          </cell>
        </row>
        <row r="187">
          <cell r="C187" t="str">
            <v>佛跳牆燉肉</v>
          </cell>
          <cell r="D187">
            <v>7</v>
          </cell>
          <cell r="E187" t="str">
            <v>肉丁(後)</v>
          </cell>
          <cell r="F187">
            <v>60</v>
          </cell>
          <cell r="G187" t="str">
            <v>大白菜段</v>
          </cell>
          <cell r="H187">
            <v>20</v>
          </cell>
          <cell r="I187" t="str">
            <v>芋頭原件</v>
          </cell>
          <cell r="J187">
            <v>20</v>
          </cell>
          <cell r="K187" t="str">
            <v>紅蘿蔔片丁</v>
          </cell>
          <cell r="L187">
            <v>7</v>
          </cell>
          <cell r="M187" t="str">
            <v>筍干</v>
          </cell>
          <cell r="N187">
            <v>15</v>
          </cell>
          <cell r="O187" t="str">
            <v>青蔥段</v>
          </cell>
          <cell r="P187">
            <v>2</v>
          </cell>
          <cell r="Q187" t="str">
            <v>蒜頭粒</v>
          </cell>
          <cell r="R187">
            <v>2</v>
          </cell>
        </row>
        <row r="188">
          <cell r="C188" t="str">
            <v>古早味燉肉</v>
          </cell>
          <cell r="D188">
            <v>3</v>
          </cell>
          <cell r="E188" t="str">
            <v>肉丁(後)</v>
          </cell>
          <cell r="F188">
            <v>60</v>
          </cell>
          <cell r="G188" t="str">
            <v>洋芋原件</v>
          </cell>
          <cell r="H188">
            <v>30</v>
          </cell>
          <cell r="I188" t="str">
            <v>紅蘿蔔中丁</v>
          </cell>
          <cell r="J188">
            <v>10</v>
          </cell>
        </row>
        <row r="189">
          <cell r="C189" t="str">
            <v>泡菜燒肉</v>
          </cell>
          <cell r="D189">
            <v>3</v>
          </cell>
          <cell r="E189" t="str">
            <v>肉片</v>
          </cell>
          <cell r="F189">
            <v>60</v>
          </cell>
          <cell r="G189" t="str">
            <v>大白菜段</v>
          </cell>
          <cell r="H189">
            <v>25</v>
          </cell>
          <cell r="I189" t="str">
            <v>韓式泡菜</v>
          </cell>
          <cell r="J189">
            <v>5</v>
          </cell>
          <cell r="K189" t="str">
            <v>紅蘿蔔片丁</v>
          </cell>
          <cell r="L189">
            <v>7</v>
          </cell>
          <cell r="M189" t="str">
            <v>青蔥段</v>
          </cell>
          <cell r="N189">
            <v>5</v>
          </cell>
          <cell r="O189" t="str">
            <v>韓式辣椒粉</v>
          </cell>
          <cell r="P189">
            <v>0.1</v>
          </cell>
        </row>
        <row r="190">
          <cell r="C190" t="str">
            <v>雙薯燉肉</v>
          </cell>
          <cell r="D190">
            <v>5</v>
          </cell>
          <cell r="E190" t="str">
            <v>肉丁(後)</v>
          </cell>
          <cell r="F190">
            <v>60</v>
          </cell>
          <cell r="G190" t="str">
            <v>洋芋原件</v>
          </cell>
          <cell r="H190">
            <v>15</v>
          </cell>
          <cell r="I190" t="str">
            <v>地瓜原件</v>
          </cell>
          <cell r="J190">
            <v>15</v>
          </cell>
          <cell r="K190" t="str">
            <v>剝皮洋蔥原件</v>
          </cell>
          <cell r="L190">
            <v>5</v>
          </cell>
        </row>
        <row r="191">
          <cell r="C191" t="str">
            <v>白醬燉肉</v>
          </cell>
          <cell r="D191">
            <v>7</v>
          </cell>
          <cell r="E191" t="str">
            <v>肉片</v>
          </cell>
          <cell r="F191">
            <v>60</v>
          </cell>
          <cell r="G191" t="str">
            <v>洋芋原件</v>
          </cell>
          <cell r="H191">
            <v>28</v>
          </cell>
          <cell r="I191" t="str">
            <v>紅蘿蔔中丁</v>
          </cell>
          <cell r="J191">
            <v>7</v>
          </cell>
          <cell r="K191" t="str">
            <v>義大利香料</v>
          </cell>
          <cell r="L191">
            <v>0.25</v>
          </cell>
          <cell r="M191" t="str">
            <v>奶粉</v>
          </cell>
          <cell r="N191">
            <v>3</v>
          </cell>
          <cell r="O191" t="str">
            <v>麵粉</v>
          </cell>
          <cell r="P191">
            <v>2</v>
          </cell>
          <cell r="Q191" t="str">
            <v>奶油</v>
          </cell>
          <cell r="R191">
            <v>2</v>
          </cell>
        </row>
        <row r="192">
          <cell r="C192" t="str">
            <v>京醬肉片</v>
          </cell>
          <cell r="D192">
            <v>5</v>
          </cell>
          <cell r="E192" t="str">
            <v>肉片</v>
          </cell>
          <cell r="F192">
            <v>60</v>
          </cell>
          <cell r="G192" t="str">
            <v>杏鮑菇原件</v>
          </cell>
          <cell r="H192">
            <v>20</v>
          </cell>
          <cell r="I192" t="str">
            <v>紅蘿蔔片丁</v>
          </cell>
          <cell r="J192">
            <v>10</v>
          </cell>
          <cell r="K192" t="str">
            <v>乾木耳</v>
          </cell>
          <cell r="L192">
            <v>0.25</v>
          </cell>
          <cell r="M192" t="str">
            <v>甜麵醬(3kg/箱)</v>
          </cell>
          <cell r="N192">
            <v>1.2</v>
          </cell>
        </row>
        <row r="193">
          <cell r="C193" t="str">
            <v>洋芋番茄燉肉</v>
          </cell>
          <cell r="D193">
            <v>4</v>
          </cell>
          <cell r="E193" t="str">
            <v>肉丁(後)</v>
          </cell>
          <cell r="F193">
            <v>60</v>
          </cell>
          <cell r="G193" t="str">
            <v>番茄原件</v>
          </cell>
          <cell r="H193">
            <v>20</v>
          </cell>
          <cell r="I193" t="str">
            <v>洋芋原件</v>
          </cell>
          <cell r="J193">
            <v>30</v>
          </cell>
          <cell r="K193" t="str">
            <v>番茄醬</v>
          </cell>
          <cell r="L193">
            <v>9</v>
          </cell>
        </row>
        <row r="194">
          <cell r="C194" t="str">
            <v>味噌肉片</v>
          </cell>
          <cell r="D194">
            <v>6</v>
          </cell>
          <cell r="E194" t="str">
            <v>肉片</v>
          </cell>
          <cell r="F194">
            <v>60</v>
          </cell>
          <cell r="G194" t="str">
            <v>洋芋原件</v>
          </cell>
          <cell r="H194">
            <v>25</v>
          </cell>
          <cell r="I194" t="str">
            <v>紅蘿蔔片丁</v>
          </cell>
          <cell r="J194">
            <v>7</v>
          </cell>
          <cell r="K194" t="str">
            <v>剝皮洋蔥原件</v>
          </cell>
          <cell r="L194">
            <v>7</v>
          </cell>
          <cell r="M194" t="str">
            <v>TAP冷凍毛豆仁</v>
          </cell>
          <cell r="N194">
            <v>3</v>
          </cell>
          <cell r="O194" t="str">
            <v>味噌</v>
          </cell>
          <cell r="P194">
            <v>0.5</v>
          </cell>
        </row>
        <row r="195">
          <cell r="C195" t="str">
            <v>蠔香肉片</v>
          </cell>
          <cell r="D195">
            <v>6</v>
          </cell>
          <cell r="E195" t="str">
            <v>肉片</v>
          </cell>
          <cell r="F195">
            <v>60</v>
          </cell>
          <cell r="G195" t="str">
            <v>剝皮洋蔥原件</v>
          </cell>
          <cell r="H195">
            <v>10</v>
          </cell>
          <cell r="I195" t="str">
            <v>高麗菜段</v>
          </cell>
          <cell r="J195">
            <v>25</v>
          </cell>
          <cell r="K195" t="str">
            <v>杏鮑菇原件</v>
          </cell>
          <cell r="L195">
            <v>7</v>
          </cell>
          <cell r="M195" t="str">
            <v>素蠔油</v>
          </cell>
          <cell r="N195">
            <v>0.5</v>
          </cell>
        </row>
        <row r="196">
          <cell r="C196" t="str">
            <v>皇帝豆燉豬</v>
          </cell>
          <cell r="D196">
            <v>4</v>
          </cell>
          <cell r="E196" t="str">
            <v>肉丁(後)</v>
          </cell>
          <cell r="F196">
            <v>60</v>
          </cell>
          <cell r="G196" t="str">
            <v>皇帝豆(剝好)</v>
          </cell>
          <cell r="H196">
            <v>5</v>
          </cell>
          <cell r="I196" t="str">
            <v>紅蘿蔔中丁</v>
          </cell>
          <cell r="J196">
            <v>10</v>
          </cell>
          <cell r="K196" t="str">
            <v>白蘿蔔中丁</v>
          </cell>
          <cell r="L196">
            <v>27</v>
          </cell>
        </row>
        <row r="197">
          <cell r="C197" t="str">
            <v>燒烤醬豬肉</v>
          </cell>
          <cell r="D197">
            <v>4</v>
          </cell>
          <cell r="E197" t="str">
            <v>肉片</v>
          </cell>
          <cell r="F197">
            <v>60</v>
          </cell>
          <cell r="G197" t="str">
            <v>洋芋原件</v>
          </cell>
          <cell r="H197">
            <v>30</v>
          </cell>
          <cell r="I197" t="str">
            <v>紅蘿蔔中丁</v>
          </cell>
          <cell r="J197">
            <v>10</v>
          </cell>
          <cell r="K197" t="str">
            <v>烤肉醬油</v>
          </cell>
          <cell r="L197">
            <v>2</v>
          </cell>
        </row>
        <row r="200">
          <cell r="C200" t="str">
            <v>炸雞腿</v>
          </cell>
          <cell r="D200">
            <v>1</v>
          </cell>
          <cell r="E200" t="str">
            <v>雞腿</v>
          </cell>
          <cell r="F200">
            <v>150</v>
          </cell>
        </row>
        <row r="201">
          <cell r="C201" t="str">
            <v>海苔椒鹽雞腿</v>
          </cell>
          <cell r="D201">
            <v>3</v>
          </cell>
          <cell r="E201" t="str">
            <v>雞腿</v>
          </cell>
          <cell r="F201">
            <v>150</v>
          </cell>
          <cell r="G201" t="str">
            <v>胡椒鹽</v>
          </cell>
          <cell r="I201" t="str">
            <v>海苔粉</v>
          </cell>
        </row>
        <row r="202">
          <cell r="C202" t="str">
            <v>滷雞腿</v>
          </cell>
          <cell r="D202">
            <v>1</v>
          </cell>
          <cell r="E202" t="str">
            <v>雞腿</v>
          </cell>
          <cell r="F202">
            <v>150</v>
          </cell>
          <cell r="G202" t="str">
            <v>滷包(大)</v>
          </cell>
          <cell r="H202">
            <v>1.4E-2</v>
          </cell>
        </row>
        <row r="203">
          <cell r="C203" t="str">
            <v>椒鹽雞腿</v>
          </cell>
          <cell r="D203">
            <v>2</v>
          </cell>
          <cell r="E203" t="str">
            <v>雞腿</v>
          </cell>
          <cell r="F203">
            <v>150</v>
          </cell>
          <cell r="G203" t="str">
            <v>胡椒鹽</v>
          </cell>
        </row>
        <row r="204">
          <cell r="C204" t="str">
            <v>義式香料雞腿</v>
          </cell>
          <cell r="D204">
            <v>2</v>
          </cell>
          <cell r="E204" t="str">
            <v>雞腿</v>
          </cell>
          <cell r="F204">
            <v>150</v>
          </cell>
          <cell r="G204" t="str">
            <v>義大利香料</v>
          </cell>
          <cell r="H204">
            <v>0.05</v>
          </cell>
        </row>
        <row r="205">
          <cell r="C205" t="str">
            <v>海苔雞腿</v>
          </cell>
          <cell r="D205">
            <v>2</v>
          </cell>
          <cell r="E205" t="str">
            <v>雞腿</v>
          </cell>
          <cell r="F205">
            <v>150</v>
          </cell>
          <cell r="G205" t="str">
            <v>海苔粉</v>
          </cell>
          <cell r="H205">
            <v>0.1</v>
          </cell>
        </row>
        <row r="206">
          <cell r="C206" t="str">
            <v>麻油雞腿</v>
          </cell>
          <cell r="D206">
            <v>3</v>
          </cell>
          <cell r="E206" t="str">
            <v>雞腿</v>
          </cell>
          <cell r="F206">
            <v>150</v>
          </cell>
          <cell r="G206" t="str">
            <v>薑片</v>
          </cell>
          <cell r="H206">
            <v>1</v>
          </cell>
          <cell r="I206" t="str">
            <v>黑麻油</v>
          </cell>
          <cell r="J206">
            <v>1.5</v>
          </cell>
        </row>
        <row r="207">
          <cell r="C207" t="str">
            <v>薑汁雞腿</v>
          </cell>
          <cell r="D207">
            <v>3</v>
          </cell>
          <cell r="E207" t="str">
            <v>雞腿</v>
          </cell>
          <cell r="F207">
            <v>150</v>
          </cell>
          <cell r="G207" t="str">
            <v>薑片</v>
          </cell>
          <cell r="H207">
            <v>1</v>
          </cell>
          <cell r="I207" t="str">
            <v>黑麻油</v>
          </cell>
          <cell r="J207">
            <v>1.5</v>
          </cell>
        </row>
        <row r="208">
          <cell r="C208" t="str">
            <v>茶香雞腿</v>
          </cell>
          <cell r="D208">
            <v>2</v>
          </cell>
          <cell r="E208" t="str">
            <v>雞腿</v>
          </cell>
          <cell r="F208">
            <v>150</v>
          </cell>
          <cell r="G208" t="str">
            <v>紅茶</v>
          </cell>
          <cell r="H208">
            <v>0.3</v>
          </cell>
        </row>
        <row r="209">
          <cell r="C209" t="str">
            <v>五香滷雞腿</v>
          </cell>
          <cell r="D209">
            <v>3</v>
          </cell>
          <cell r="E209" t="str">
            <v>雞腿</v>
          </cell>
          <cell r="F209">
            <v>150</v>
          </cell>
          <cell r="G209" t="str">
            <v>滷包(大)</v>
          </cell>
          <cell r="I209" t="str">
            <v>五香粉</v>
          </cell>
        </row>
        <row r="210">
          <cell r="C210" t="str">
            <v>沙嗲雞腿</v>
          </cell>
          <cell r="D210">
            <v>3</v>
          </cell>
          <cell r="E210" t="str">
            <v>雞腿</v>
          </cell>
          <cell r="F210">
            <v>150</v>
          </cell>
          <cell r="G210" t="str">
            <v>沙茶醬</v>
          </cell>
          <cell r="H210">
            <v>3</v>
          </cell>
          <cell r="I210" t="str">
            <v>咖哩粉</v>
          </cell>
          <cell r="J210">
            <v>0.4</v>
          </cell>
        </row>
        <row r="211">
          <cell r="C211" t="str">
            <v>蠔油雞腿</v>
          </cell>
          <cell r="D211">
            <v>3</v>
          </cell>
          <cell r="E211" t="str">
            <v>雞腿</v>
          </cell>
          <cell r="F211">
            <v>150</v>
          </cell>
          <cell r="G211" t="str">
            <v>素蠔油</v>
          </cell>
          <cell r="I211" t="str">
            <v>青蔥段</v>
          </cell>
          <cell r="J211">
            <v>3</v>
          </cell>
        </row>
        <row r="212">
          <cell r="C212" t="str">
            <v>蔥燒雞腿</v>
          </cell>
          <cell r="D212">
            <v>3</v>
          </cell>
          <cell r="E212" t="str">
            <v>雞腿</v>
          </cell>
          <cell r="F212">
            <v>150</v>
          </cell>
          <cell r="G212" t="str">
            <v>青蔥段</v>
          </cell>
          <cell r="H212">
            <v>3</v>
          </cell>
          <cell r="I212" t="str">
            <v>紅蔥末</v>
          </cell>
          <cell r="J212">
            <v>1</v>
          </cell>
        </row>
        <row r="213">
          <cell r="C213" t="str">
            <v>蜜汁雞腿</v>
          </cell>
          <cell r="D213">
            <v>3</v>
          </cell>
          <cell r="E213" t="str">
            <v>雞腿</v>
          </cell>
          <cell r="F213">
            <v>150</v>
          </cell>
          <cell r="G213" t="str">
            <v>滷包(大)</v>
          </cell>
          <cell r="H213">
            <v>5.0000000000000001E-3</v>
          </cell>
          <cell r="I213" t="str">
            <v>麥芽糖</v>
          </cell>
          <cell r="J213">
            <v>0.5</v>
          </cell>
        </row>
        <row r="214">
          <cell r="C214" t="str">
            <v>烤肉醬雞腿</v>
          </cell>
          <cell r="D214">
            <v>3</v>
          </cell>
          <cell r="E214" t="str">
            <v>雞腿</v>
          </cell>
          <cell r="F214">
            <v>150</v>
          </cell>
          <cell r="G214" t="str">
            <v>滷包(大)</v>
          </cell>
          <cell r="I214" t="str">
            <v>烤肉醬油</v>
          </cell>
          <cell r="J214">
            <v>3</v>
          </cell>
        </row>
        <row r="215">
          <cell r="C215" t="str">
            <v>照燒雞腿</v>
          </cell>
          <cell r="D215">
            <v>4</v>
          </cell>
          <cell r="E215" t="str">
            <v>雞腿</v>
          </cell>
          <cell r="F215">
            <v>150</v>
          </cell>
          <cell r="G215" t="str">
            <v>味霖</v>
          </cell>
          <cell r="H215">
            <v>1.8</v>
          </cell>
          <cell r="I215" t="str">
            <v>柴魚片</v>
          </cell>
          <cell r="J215">
            <v>0.5</v>
          </cell>
          <cell r="K215" t="str">
            <v>白芝麻</v>
          </cell>
          <cell r="L215">
            <v>0.2</v>
          </cell>
        </row>
        <row r="216">
          <cell r="C216" t="str">
            <v>滷翅小腿*2</v>
          </cell>
          <cell r="D216">
            <v>1</v>
          </cell>
          <cell r="E216" t="str">
            <v>翅小腿</v>
          </cell>
          <cell r="F216">
            <v>92.3</v>
          </cell>
        </row>
        <row r="217">
          <cell r="C217" t="str">
            <v>香茅檸檬翅腿*2</v>
          </cell>
          <cell r="D217">
            <v>6</v>
          </cell>
          <cell r="E217" t="str">
            <v>翅小腿</v>
          </cell>
          <cell r="F217">
            <v>92.3</v>
          </cell>
          <cell r="G217" t="str">
            <v>香茅粉</v>
          </cell>
          <cell r="H217">
            <v>0.5</v>
          </cell>
          <cell r="I217" t="str">
            <v>檸檬汁</v>
          </cell>
          <cell r="J217">
            <v>0.5</v>
          </cell>
          <cell r="K217" t="str">
            <v>新鮮檸檬葉</v>
          </cell>
          <cell r="L217">
            <v>0.1</v>
          </cell>
          <cell r="M217" t="str">
            <v>魚露</v>
          </cell>
          <cell r="N217">
            <v>0.5</v>
          </cell>
        </row>
        <row r="218">
          <cell r="C218" t="str">
            <v>炸翅小腿*2</v>
          </cell>
          <cell r="D218">
            <v>1</v>
          </cell>
          <cell r="E218" t="str">
            <v>翅小腿</v>
          </cell>
          <cell r="F218">
            <v>92.3</v>
          </cell>
        </row>
        <row r="219">
          <cell r="C219" t="str">
            <v>烤翅小腿*2</v>
          </cell>
          <cell r="D219">
            <v>1</v>
          </cell>
          <cell r="E219" t="str">
            <v>翅小腿</v>
          </cell>
          <cell r="F219">
            <v>92.3</v>
          </cell>
        </row>
        <row r="220">
          <cell r="C220" t="str">
            <v>烤雞排</v>
          </cell>
          <cell r="D220">
            <v>1</v>
          </cell>
          <cell r="E220" t="str">
            <v>雞排</v>
          </cell>
          <cell r="F220">
            <v>150</v>
          </cell>
        </row>
        <row r="221">
          <cell r="C221" t="str">
            <v>沙嗲雞排</v>
          </cell>
          <cell r="D221">
            <v>3</v>
          </cell>
          <cell r="E221" t="str">
            <v>雞排</v>
          </cell>
          <cell r="F221">
            <v>150</v>
          </cell>
          <cell r="G221" t="str">
            <v>沙茶醬</v>
          </cell>
          <cell r="H221">
            <v>3</v>
          </cell>
          <cell r="I221" t="str">
            <v>咖哩粉</v>
          </cell>
          <cell r="J221">
            <v>0.4</v>
          </cell>
        </row>
        <row r="222">
          <cell r="C222" t="str">
            <v>炸雞排</v>
          </cell>
          <cell r="D222">
            <v>1</v>
          </cell>
          <cell r="E222" t="str">
            <v>雞排</v>
          </cell>
          <cell r="F222">
            <v>150</v>
          </cell>
        </row>
        <row r="223">
          <cell r="C223" t="str">
            <v>沙茶雞排</v>
          </cell>
          <cell r="D223">
            <v>2</v>
          </cell>
          <cell r="E223" t="str">
            <v>雞排</v>
          </cell>
          <cell r="F223">
            <v>150</v>
          </cell>
          <cell r="G223" t="str">
            <v>沙茶醬</v>
          </cell>
          <cell r="H223">
            <v>3</v>
          </cell>
        </row>
        <row r="224">
          <cell r="C224" t="str">
            <v>香料雞排</v>
          </cell>
          <cell r="D224">
            <v>4</v>
          </cell>
          <cell r="E224" t="str">
            <v>雞排</v>
          </cell>
          <cell r="F224">
            <v>150</v>
          </cell>
          <cell r="G224" t="str">
            <v>義大利香料</v>
          </cell>
          <cell r="H224">
            <v>0.1</v>
          </cell>
        </row>
        <row r="225">
          <cell r="C225" t="str">
            <v>黑胡椒雞排</v>
          </cell>
          <cell r="D225">
            <v>2</v>
          </cell>
          <cell r="E225" t="str">
            <v>雞排</v>
          </cell>
          <cell r="F225">
            <v>150</v>
          </cell>
          <cell r="G225" t="str">
            <v>黑胡椒</v>
          </cell>
        </row>
        <row r="226">
          <cell r="C226" t="str">
            <v>橙汁雞排</v>
          </cell>
          <cell r="D226">
            <v>2</v>
          </cell>
          <cell r="E226" t="str">
            <v>雞排</v>
          </cell>
          <cell r="F226">
            <v>150</v>
          </cell>
          <cell r="G226" t="str">
            <v>柳橙汁</v>
          </cell>
          <cell r="H226">
            <v>5</v>
          </cell>
        </row>
        <row r="227">
          <cell r="C227" t="str">
            <v>番茄起士炸雞排</v>
          </cell>
          <cell r="D227">
            <v>3</v>
          </cell>
          <cell r="E227" t="str">
            <v>雞排</v>
          </cell>
          <cell r="F227">
            <v>150</v>
          </cell>
          <cell r="G227" t="str">
            <v>番茄醬</v>
          </cell>
          <cell r="H227">
            <v>3</v>
          </cell>
          <cell r="I227" t="str">
            <v>起士粉</v>
          </cell>
          <cell r="J227">
            <v>0.5</v>
          </cell>
        </row>
        <row r="228">
          <cell r="C228" t="str">
            <v>蜜汁雞排</v>
          </cell>
          <cell r="D228">
            <v>3</v>
          </cell>
          <cell r="E228" t="str">
            <v>雞排</v>
          </cell>
          <cell r="F228">
            <v>150</v>
          </cell>
          <cell r="G228" t="str">
            <v>麥芽糖</v>
          </cell>
          <cell r="H228">
            <v>1.4</v>
          </cell>
          <cell r="I228" t="str">
            <v>白芝麻</v>
          </cell>
          <cell r="J228">
            <v>0.3</v>
          </cell>
        </row>
        <row r="229">
          <cell r="C229" t="str">
            <v>五香雞排</v>
          </cell>
          <cell r="D229">
            <v>1</v>
          </cell>
          <cell r="E229" t="str">
            <v>雞排</v>
          </cell>
          <cell r="F229">
            <v>150</v>
          </cell>
          <cell r="G229" t="str">
            <v>滷包(大)</v>
          </cell>
          <cell r="I229" t="str">
            <v>五香粉</v>
          </cell>
        </row>
        <row r="230">
          <cell r="C230" t="str">
            <v>蔥油雞排</v>
          </cell>
          <cell r="D230">
            <v>2</v>
          </cell>
          <cell r="E230" t="str">
            <v>雞排</v>
          </cell>
          <cell r="F230">
            <v>150</v>
          </cell>
          <cell r="G230" t="str">
            <v>青蔥珠</v>
          </cell>
          <cell r="H230">
            <v>2</v>
          </cell>
          <cell r="I230" t="str">
            <v>薑末</v>
          </cell>
          <cell r="J230">
            <v>2</v>
          </cell>
        </row>
        <row r="231">
          <cell r="C231" t="str">
            <v>紅燒雞排</v>
          </cell>
          <cell r="D231">
            <v>2</v>
          </cell>
          <cell r="E231" t="str">
            <v>雞排</v>
          </cell>
          <cell r="F231">
            <v>150</v>
          </cell>
          <cell r="G231" t="str">
            <v>滷包(大)</v>
          </cell>
          <cell r="I231" t="str">
            <v>青蔥段</v>
          </cell>
          <cell r="J231">
            <v>0.5</v>
          </cell>
          <cell r="K231" t="str">
            <v>薑片</v>
          </cell>
          <cell r="L231">
            <v>0.5</v>
          </cell>
          <cell r="M231" t="str">
            <v>蒜末</v>
          </cell>
          <cell r="N231">
            <v>0.5</v>
          </cell>
        </row>
        <row r="232">
          <cell r="C232" t="str">
            <v>麻油雞排</v>
          </cell>
          <cell r="D232">
            <v>3</v>
          </cell>
          <cell r="E232" t="str">
            <v>雞排</v>
          </cell>
          <cell r="F232">
            <v>150</v>
          </cell>
          <cell r="G232" t="str">
            <v>薑片</v>
          </cell>
          <cell r="H232">
            <v>1</v>
          </cell>
          <cell r="I232" t="str">
            <v>黑麻油</v>
          </cell>
          <cell r="J232">
            <v>3</v>
          </cell>
        </row>
        <row r="233">
          <cell r="C233" t="str">
            <v>照燒雞排</v>
          </cell>
          <cell r="D233">
            <v>3</v>
          </cell>
          <cell r="E233" t="str">
            <v>雞排</v>
          </cell>
          <cell r="F233">
            <v>150</v>
          </cell>
          <cell r="G233" t="str">
            <v>味霖</v>
          </cell>
          <cell r="H233">
            <v>1.8</v>
          </cell>
          <cell r="I233" t="str">
            <v>柴魚片</v>
          </cell>
          <cell r="J233">
            <v>0.4</v>
          </cell>
        </row>
        <row r="234">
          <cell r="C234" t="str">
            <v>茶香雞排</v>
          </cell>
          <cell r="D234">
            <v>2</v>
          </cell>
          <cell r="E234" t="str">
            <v>雞排</v>
          </cell>
          <cell r="F234">
            <v>150</v>
          </cell>
          <cell r="G234" t="str">
            <v>紅茶葉</v>
          </cell>
          <cell r="H234">
            <v>1</v>
          </cell>
        </row>
        <row r="235">
          <cell r="C235" t="str">
            <v>滷翅小腿</v>
          </cell>
          <cell r="D235">
            <v>1</v>
          </cell>
          <cell r="E235" t="str">
            <v>翅小腿</v>
          </cell>
          <cell r="F235">
            <v>92.3</v>
          </cell>
          <cell r="G235" t="str">
            <v>滷包(大)</v>
          </cell>
        </row>
        <row r="236">
          <cell r="C236" t="str">
            <v>茶香雞翅</v>
          </cell>
          <cell r="D236">
            <v>1</v>
          </cell>
          <cell r="E236" t="str">
            <v>三節翅</v>
          </cell>
          <cell r="F236">
            <v>85.7</v>
          </cell>
          <cell r="G236" t="str">
            <v>紅茶</v>
          </cell>
          <cell r="H236">
            <v>1.2</v>
          </cell>
          <cell r="I236" t="str">
            <v>滷包(大)</v>
          </cell>
        </row>
        <row r="237">
          <cell r="C237" t="str">
            <v>五香雞翅</v>
          </cell>
          <cell r="D237">
            <v>2</v>
          </cell>
          <cell r="E237" t="str">
            <v>三節翅</v>
          </cell>
          <cell r="F237">
            <v>85.7</v>
          </cell>
          <cell r="G237" t="str">
            <v>滷包(大)</v>
          </cell>
        </row>
        <row r="238">
          <cell r="C238" t="str">
            <v>滷雞翅</v>
          </cell>
          <cell r="D238">
            <v>1</v>
          </cell>
          <cell r="E238" t="str">
            <v>三節翅</v>
          </cell>
          <cell r="F238">
            <v>105</v>
          </cell>
          <cell r="G238" t="str">
            <v>滷包(大)</v>
          </cell>
        </row>
        <row r="239">
          <cell r="C239" t="str">
            <v>冰糖滷翅</v>
          </cell>
          <cell r="D239">
            <v>3</v>
          </cell>
          <cell r="E239" t="str">
            <v>三節翅</v>
          </cell>
          <cell r="F239">
            <v>85.7</v>
          </cell>
          <cell r="G239" t="str">
            <v>冰糖</v>
          </cell>
          <cell r="H239">
            <v>3</v>
          </cell>
          <cell r="I239" t="str">
            <v>滷包(大)</v>
          </cell>
          <cell r="J239">
            <v>1.6E-2</v>
          </cell>
        </row>
        <row r="240">
          <cell r="C240" t="str">
            <v>薄皮雞翅</v>
          </cell>
          <cell r="D240">
            <v>1</v>
          </cell>
          <cell r="E240" t="str">
            <v>三節翅</v>
          </cell>
          <cell r="F240">
            <v>85.7</v>
          </cell>
        </row>
        <row r="241">
          <cell r="C241" t="str">
            <v>炸雞翅</v>
          </cell>
          <cell r="D241">
            <v>1</v>
          </cell>
          <cell r="E241" t="str">
            <v>三節翅</v>
          </cell>
          <cell r="F241">
            <v>85.7</v>
          </cell>
        </row>
        <row r="242">
          <cell r="C242" t="str">
            <v>南乳脆雞翼</v>
          </cell>
          <cell r="D242">
            <v>2</v>
          </cell>
          <cell r="E242" t="str">
            <v>三節翅</v>
          </cell>
          <cell r="F242">
            <v>85.7</v>
          </cell>
          <cell r="G242" t="str">
            <v>豆腐乳</v>
          </cell>
          <cell r="H242">
            <v>1.5</v>
          </cell>
        </row>
        <row r="243">
          <cell r="C243" t="str">
            <v>泰式甜辣雞翅</v>
          </cell>
          <cell r="D243">
            <v>3</v>
          </cell>
          <cell r="E243" t="str">
            <v>三節翅</v>
          </cell>
          <cell r="F243">
            <v>85.7</v>
          </cell>
          <cell r="G243" t="str">
            <v>魚露</v>
          </cell>
          <cell r="H243">
            <v>1</v>
          </cell>
          <cell r="I243" t="str">
            <v>泰式甜辣醬</v>
          </cell>
        </row>
        <row r="244">
          <cell r="C244" t="str">
            <v>百里香雞翅</v>
          </cell>
          <cell r="D244">
            <v>3</v>
          </cell>
          <cell r="E244" t="str">
            <v>三節翅</v>
          </cell>
          <cell r="F244">
            <v>85.7</v>
          </cell>
          <cell r="G244" t="str">
            <v>剝皮洋蔥</v>
          </cell>
          <cell r="H244">
            <v>3</v>
          </cell>
          <cell r="I244" t="str">
            <v>百里香</v>
          </cell>
          <cell r="J244">
            <v>0.05</v>
          </cell>
          <cell r="K244" t="str">
            <v>蒜末</v>
          </cell>
        </row>
        <row r="245">
          <cell r="C245" t="str">
            <v>鹽酥雞</v>
          </cell>
          <cell r="D245">
            <v>2</v>
          </cell>
          <cell r="E245" t="str">
            <v>雞胸丁</v>
          </cell>
          <cell r="F245">
            <v>80</v>
          </cell>
          <cell r="G245" t="str">
            <v>胡椒鹽</v>
          </cell>
          <cell r="H245">
            <v>0.1</v>
          </cell>
        </row>
        <row r="246">
          <cell r="C246" t="str">
            <v>蔥蒜鹽酥雞</v>
          </cell>
          <cell r="D246">
            <v>4</v>
          </cell>
          <cell r="E246" t="str">
            <v>雞胸丁</v>
          </cell>
          <cell r="F246">
            <v>75</v>
          </cell>
          <cell r="G246" t="str">
            <v>蒜末</v>
          </cell>
          <cell r="H246">
            <v>2</v>
          </cell>
          <cell r="I246" t="str">
            <v>青蔥珠</v>
          </cell>
          <cell r="J246">
            <v>2</v>
          </cell>
          <cell r="K246" t="str">
            <v>蒜味花生</v>
          </cell>
          <cell r="L246">
            <v>3</v>
          </cell>
        </row>
        <row r="247">
          <cell r="C247" t="str">
            <v>椒鹽雞塊</v>
          </cell>
          <cell r="D247">
            <v>4</v>
          </cell>
          <cell r="E247" t="str">
            <v>雞胸丁</v>
          </cell>
          <cell r="F247">
            <v>75</v>
          </cell>
          <cell r="G247" t="str">
            <v>胡椒鹽</v>
          </cell>
          <cell r="H247">
            <v>0.1</v>
          </cell>
          <cell r="I247" t="str">
            <v>蒜末</v>
          </cell>
          <cell r="J247">
            <v>2</v>
          </cell>
          <cell r="K247" t="str">
            <v>青蔥珠</v>
          </cell>
          <cell r="L247">
            <v>2</v>
          </cell>
        </row>
        <row r="248">
          <cell r="C248" t="str">
            <v>香茅檸檬雞</v>
          </cell>
          <cell r="D248">
            <v>6</v>
          </cell>
          <cell r="E248" t="str">
            <v>雞胸丁</v>
          </cell>
          <cell r="F248">
            <v>80</v>
          </cell>
          <cell r="G248" t="str">
            <v>香茅粉</v>
          </cell>
          <cell r="H248">
            <v>0.5</v>
          </cell>
          <cell r="I248" t="str">
            <v>檸檬汁</v>
          </cell>
          <cell r="J248">
            <v>0.5</v>
          </cell>
          <cell r="K248" t="str">
            <v>新鮮檸檬葉</v>
          </cell>
          <cell r="L248">
            <v>0.1</v>
          </cell>
        </row>
        <row r="249">
          <cell r="C249" t="str">
            <v>迷迭香酥雞塊</v>
          </cell>
          <cell r="D249">
            <v>2</v>
          </cell>
          <cell r="E249" t="str">
            <v>雞胸丁</v>
          </cell>
          <cell r="F249">
            <v>75</v>
          </cell>
          <cell r="G249" t="str">
            <v>迷迭香粉</v>
          </cell>
          <cell r="H249">
            <v>0.2</v>
          </cell>
        </row>
        <row r="250">
          <cell r="C250" t="str">
            <v>大千雞</v>
          </cell>
          <cell r="D250">
            <v>4</v>
          </cell>
          <cell r="E250" t="str">
            <v>雞胸丁</v>
          </cell>
          <cell r="F250">
            <v>75</v>
          </cell>
          <cell r="G250" t="str">
            <v>蔥段</v>
          </cell>
          <cell r="H250">
            <v>4</v>
          </cell>
          <cell r="I250" t="str">
            <v>豆瓣醬</v>
          </cell>
          <cell r="K250" t="str">
            <v>乾辣椒</v>
          </cell>
        </row>
        <row r="251">
          <cell r="C251" t="str">
            <v>蜜汁腰果雞丁</v>
          </cell>
          <cell r="D251">
            <v>3</v>
          </cell>
          <cell r="E251" t="str">
            <v>雞胸丁</v>
          </cell>
          <cell r="F251">
            <v>75</v>
          </cell>
          <cell r="G251" t="str">
            <v>麥芽糖</v>
          </cell>
          <cell r="H251">
            <v>0.5</v>
          </cell>
          <cell r="I251" t="str">
            <v>生腰果</v>
          </cell>
          <cell r="J251">
            <v>3</v>
          </cell>
        </row>
        <row r="252">
          <cell r="C252" t="str">
            <v>蜂蜜核桃雞</v>
          </cell>
          <cell r="D252">
            <v>3</v>
          </cell>
          <cell r="E252" t="str">
            <v>雞胸丁</v>
          </cell>
          <cell r="F252">
            <v>75</v>
          </cell>
          <cell r="G252" t="str">
            <v>蜂蜜</v>
          </cell>
          <cell r="H252">
            <v>0.5</v>
          </cell>
          <cell r="I252" t="str">
            <v>核桃</v>
          </cell>
          <cell r="J252">
            <v>3</v>
          </cell>
        </row>
        <row r="253">
          <cell r="C253" t="str">
            <v>怪味雞</v>
          </cell>
          <cell r="D253">
            <v>5</v>
          </cell>
          <cell r="E253" t="str">
            <v>雞胸丁</v>
          </cell>
          <cell r="F253">
            <v>80</v>
          </cell>
          <cell r="G253" t="str">
            <v>芝麻醬</v>
          </cell>
          <cell r="H253">
            <v>3</v>
          </cell>
          <cell r="I253" t="str">
            <v>蔥花</v>
          </cell>
          <cell r="K253" t="str">
            <v>花椒粉</v>
          </cell>
        </row>
        <row r="254">
          <cell r="C254" t="str">
            <v>口水雞</v>
          </cell>
          <cell r="D254">
            <v>11</v>
          </cell>
          <cell r="E254" t="str">
            <v>雞胸丁</v>
          </cell>
          <cell r="F254">
            <v>80</v>
          </cell>
          <cell r="G254" t="str">
            <v>芝麻醬</v>
          </cell>
          <cell r="H254">
            <v>3</v>
          </cell>
          <cell r="I254" t="str">
            <v>花生醬</v>
          </cell>
          <cell r="J254">
            <v>3</v>
          </cell>
          <cell r="K254" t="str">
            <v>辣豆瓣醬</v>
          </cell>
          <cell r="L254">
            <v>1</v>
          </cell>
          <cell r="M254" t="str">
            <v>香菜</v>
          </cell>
          <cell r="N254">
            <v>2</v>
          </cell>
          <cell r="O254" t="str">
            <v>白芝麻</v>
          </cell>
          <cell r="P254">
            <v>1</v>
          </cell>
          <cell r="Q254" t="str">
            <v>蒜味花生</v>
          </cell>
          <cell r="R254">
            <v>3</v>
          </cell>
          <cell r="S254" t="str">
            <v>蠔油</v>
          </cell>
          <cell r="T254">
            <v>1</v>
          </cell>
          <cell r="U254" t="str">
            <v>蒜末</v>
          </cell>
          <cell r="W254" t="str">
            <v>蔥</v>
          </cell>
          <cell r="Y254" t="str">
            <v>薑末</v>
          </cell>
        </row>
        <row r="255">
          <cell r="C255" t="str">
            <v>椒麻雞</v>
          </cell>
          <cell r="D255">
            <v>9</v>
          </cell>
          <cell r="E255" t="str">
            <v>雞胸丁</v>
          </cell>
          <cell r="F255">
            <v>80</v>
          </cell>
          <cell r="G255" t="str">
            <v>小黃瓜</v>
          </cell>
          <cell r="H255">
            <v>4</v>
          </cell>
          <cell r="I255" t="str">
            <v>香菜</v>
          </cell>
          <cell r="J255">
            <v>2</v>
          </cell>
          <cell r="K255" t="str">
            <v>紅椒</v>
          </cell>
          <cell r="L255">
            <v>2</v>
          </cell>
          <cell r="M255" t="str">
            <v>魚露</v>
          </cell>
          <cell r="N255">
            <v>1</v>
          </cell>
          <cell r="O255" t="str">
            <v>檸檬汁</v>
          </cell>
          <cell r="P255">
            <v>0.5</v>
          </cell>
          <cell r="Q255" t="str">
            <v>蒜末</v>
          </cell>
          <cell r="S255" t="str">
            <v>花椒粉</v>
          </cell>
        </row>
        <row r="256">
          <cell r="C256" t="str">
            <v>沙嗲雞丁</v>
          </cell>
          <cell r="D256">
            <v>7</v>
          </cell>
          <cell r="E256" t="str">
            <v>雞胸丁</v>
          </cell>
          <cell r="F256">
            <v>80</v>
          </cell>
          <cell r="G256" t="str">
            <v>蒜味花生</v>
          </cell>
          <cell r="H256">
            <v>3</v>
          </cell>
          <cell r="I256" t="str">
            <v>沙茶醬</v>
          </cell>
          <cell r="J256">
            <v>1</v>
          </cell>
          <cell r="K256" t="str">
            <v>咖哩粉</v>
          </cell>
          <cell r="L256">
            <v>0.5</v>
          </cell>
        </row>
        <row r="257">
          <cell r="C257" t="str">
            <v>紅糟雞</v>
          </cell>
          <cell r="D257">
            <v>2</v>
          </cell>
          <cell r="E257" t="str">
            <v>雞胸丁</v>
          </cell>
          <cell r="F257">
            <v>75</v>
          </cell>
          <cell r="G257" t="str">
            <v>紅糟</v>
          </cell>
          <cell r="H257">
            <v>0.5</v>
          </cell>
        </row>
        <row r="258">
          <cell r="C258" t="str">
            <v>咖哩炸雞</v>
          </cell>
          <cell r="D258">
            <v>2</v>
          </cell>
          <cell r="E258" t="str">
            <v>雞胸丁</v>
          </cell>
          <cell r="F258">
            <v>80</v>
          </cell>
          <cell r="G258" t="str">
            <v>咖哩粉</v>
          </cell>
          <cell r="H258">
            <v>0.3</v>
          </cell>
        </row>
        <row r="259">
          <cell r="C259" t="str">
            <v>蜜汁雞丁</v>
          </cell>
          <cell r="D259">
            <v>4</v>
          </cell>
          <cell r="E259" t="str">
            <v>雞胸丁</v>
          </cell>
          <cell r="F259">
            <v>70</v>
          </cell>
          <cell r="G259" t="str">
            <v>非基改1/4豆干</v>
          </cell>
          <cell r="H259">
            <v>17</v>
          </cell>
          <cell r="I259" t="str">
            <v>麥芽糖</v>
          </cell>
          <cell r="J259">
            <v>1</v>
          </cell>
          <cell r="K259" t="str">
            <v>味霖</v>
          </cell>
          <cell r="L259">
            <v>1</v>
          </cell>
          <cell r="M259" t="str">
            <v>白芝麻</v>
          </cell>
          <cell r="N259">
            <v>0.3</v>
          </cell>
        </row>
        <row r="260">
          <cell r="C260" t="str">
            <v>年糕炸雞</v>
          </cell>
          <cell r="D260">
            <v>6</v>
          </cell>
          <cell r="E260" t="str">
            <v>雞胸丁</v>
          </cell>
          <cell r="F260">
            <v>72</v>
          </cell>
          <cell r="G260" t="str">
            <v>年糕條</v>
          </cell>
          <cell r="H260">
            <v>25</v>
          </cell>
          <cell r="I260" t="str">
            <v>白芝麻</v>
          </cell>
          <cell r="J260">
            <v>0.5</v>
          </cell>
          <cell r="K260" t="str">
            <v>麥芽糖</v>
          </cell>
          <cell r="L260">
            <v>1</v>
          </cell>
          <cell r="M260" t="str">
            <v>韓式辣醬</v>
          </cell>
          <cell r="N260">
            <v>0.3</v>
          </cell>
          <cell r="O260" t="str">
            <v>番茄醬</v>
          </cell>
        </row>
        <row r="261">
          <cell r="C261" t="str">
            <v>豆乳雞</v>
          </cell>
          <cell r="D261">
            <v>2</v>
          </cell>
          <cell r="E261" t="str">
            <v>雞胸丁</v>
          </cell>
          <cell r="F261">
            <v>75</v>
          </cell>
          <cell r="G261" t="str">
            <v>豆腐乳</v>
          </cell>
          <cell r="H261">
            <v>1.5</v>
          </cell>
        </row>
        <row r="262">
          <cell r="C262" t="str">
            <v>腐乳雞丁</v>
          </cell>
          <cell r="D262">
            <v>5</v>
          </cell>
          <cell r="E262" t="str">
            <v>雞胸丁</v>
          </cell>
          <cell r="F262">
            <v>45</v>
          </cell>
          <cell r="G262" t="str">
            <v>棒腿丁</v>
          </cell>
          <cell r="H262">
            <v>20</v>
          </cell>
          <cell r="I262" t="str">
            <v>高麗菜中丁</v>
          </cell>
          <cell r="J262">
            <v>25</v>
          </cell>
          <cell r="K262" t="str">
            <v>枸杞</v>
          </cell>
          <cell r="L262">
            <v>0.25</v>
          </cell>
          <cell r="M262" t="str">
            <v>青蔥段</v>
          </cell>
          <cell r="N262">
            <v>3</v>
          </cell>
        </row>
        <row r="263">
          <cell r="C263" t="str">
            <v>麻油雞</v>
          </cell>
          <cell r="D263">
            <v>5</v>
          </cell>
          <cell r="E263" t="str">
            <v>雞胸丁</v>
          </cell>
          <cell r="F263">
            <v>45</v>
          </cell>
          <cell r="G263" t="str">
            <v>棒腿丁</v>
          </cell>
          <cell r="H263">
            <v>20</v>
          </cell>
          <cell r="I263" t="str">
            <v>CAS米血糕丁</v>
          </cell>
          <cell r="J263">
            <v>22</v>
          </cell>
          <cell r="K263" t="str">
            <v>薑片</v>
          </cell>
          <cell r="L263">
            <v>2</v>
          </cell>
          <cell r="M263" t="str">
            <v>黑麻油</v>
          </cell>
          <cell r="N263">
            <v>3</v>
          </cell>
        </row>
        <row r="264">
          <cell r="C264" t="str">
            <v>麻油雞(2)</v>
          </cell>
          <cell r="D264">
            <v>6</v>
          </cell>
          <cell r="E264" t="str">
            <v>雞胸丁</v>
          </cell>
          <cell r="F264">
            <v>45</v>
          </cell>
          <cell r="G264" t="str">
            <v>棒腿丁</v>
          </cell>
          <cell r="H264">
            <v>20</v>
          </cell>
          <cell r="I264" t="str">
            <v>小四角油丁</v>
          </cell>
          <cell r="J264">
            <v>25</v>
          </cell>
          <cell r="K264" t="str">
            <v>香菇原件</v>
          </cell>
          <cell r="L264">
            <v>7</v>
          </cell>
          <cell r="M264" t="str">
            <v>薑片</v>
          </cell>
          <cell r="N264">
            <v>2</v>
          </cell>
          <cell r="O264" t="str">
            <v>黑麻油</v>
          </cell>
          <cell r="P264">
            <v>3</v>
          </cell>
        </row>
        <row r="265">
          <cell r="C265" t="str">
            <v>海南雞</v>
          </cell>
          <cell r="D265">
            <v>8</v>
          </cell>
          <cell r="E265" t="str">
            <v>雞胸丁</v>
          </cell>
          <cell r="F265">
            <v>45</v>
          </cell>
          <cell r="G265" t="str">
            <v>棒腿丁</v>
          </cell>
          <cell r="H265">
            <v>20</v>
          </cell>
          <cell r="I265" t="str">
            <v>白蘿蔔中丁</v>
          </cell>
          <cell r="J265">
            <v>25</v>
          </cell>
          <cell r="K265" t="str">
            <v>紅蘿蔔中丁</v>
          </cell>
          <cell r="L265">
            <v>7</v>
          </cell>
          <cell r="M265" t="str">
            <v>杏鮑菇原件</v>
          </cell>
          <cell r="N265">
            <v>10</v>
          </cell>
          <cell r="O265" t="str">
            <v>青蔥段</v>
          </cell>
          <cell r="P265">
            <v>2</v>
          </cell>
          <cell r="Q265" t="str">
            <v>薑末</v>
          </cell>
          <cell r="R265">
            <v>0.5</v>
          </cell>
          <cell r="S265" t="str">
            <v>蒜末</v>
          </cell>
          <cell r="T265">
            <v>0.5</v>
          </cell>
        </row>
        <row r="266">
          <cell r="C266" t="str">
            <v>貴妃燒雞</v>
          </cell>
          <cell r="D266">
            <v>7</v>
          </cell>
          <cell r="E266" t="str">
            <v>雞胸丁</v>
          </cell>
          <cell r="F266">
            <v>45</v>
          </cell>
          <cell r="G266" t="str">
            <v>棒腿丁</v>
          </cell>
          <cell r="H266">
            <v>20</v>
          </cell>
          <cell r="I266" t="str">
            <v>小黃瓜滾刀</v>
          </cell>
          <cell r="J266">
            <v>13</v>
          </cell>
          <cell r="K266" t="str">
            <v>紅蘿蔔中丁</v>
          </cell>
          <cell r="L266">
            <v>10</v>
          </cell>
          <cell r="M266" t="str">
            <v>剝皮洋蔥原件</v>
          </cell>
          <cell r="N266">
            <v>10</v>
          </cell>
          <cell r="O266" t="str">
            <v>番茄醬</v>
          </cell>
          <cell r="P266">
            <v>2</v>
          </cell>
          <cell r="Q266" t="str">
            <v>辣豆瓣醬</v>
          </cell>
        </row>
        <row r="267">
          <cell r="C267" t="str">
            <v>百花鑲雞腿</v>
          </cell>
          <cell r="D267">
            <v>6</v>
          </cell>
          <cell r="E267" t="str">
            <v>棒腿丁</v>
          </cell>
          <cell r="F267">
            <v>80</v>
          </cell>
          <cell r="G267" t="str">
            <v>紅卜</v>
          </cell>
          <cell r="H267">
            <v>10</v>
          </cell>
          <cell r="I267" t="str">
            <v>絞肉</v>
          </cell>
          <cell r="J267">
            <v>5</v>
          </cell>
          <cell r="K267" t="str">
            <v>蛋</v>
          </cell>
          <cell r="L267">
            <v>5</v>
          </cell>
          <cell r="M267" t="str">
            <v>蔥</v>
          </cell>
          <cell r="N267">
            <v>3</v>
          </cell>
        </row>
        <row r="268">
          <cell r="C268" t="str">
            <v>義式香草雞</v>
          </cell>
          <cell r="D268">
            <v>7</v>
          </cell>
          <cell r="E268" t="str">
            <v>雞胸丁</v>
          </cell>
          <cell r="F268">
            <v>45</v>
          </cell>
          <cell r="G268" t="str">
            <v>棒腿丁</v>
          </cell>
          <cell r="H268">
            <v>20</v>
          </cell>
          <cell r="I268" t="str">
            <v>洋芋原件</v>
          </cell>
          <cell r="J268">
            <v>25</v>
          </cell>
          <cell r="K268" t="str">
            <v>番茄原件</v>
          </cell>
          <cell r="L268">
            <v>10</v>
          </cell>
          <cell r="M268" t="str">
            <v>TAP冷凍毛豆仁</v>
          </cell>
          <cell r="N268">
            <v>3</v>
          </cell>
          <cell r="O268" t="str">
            <v>義大利香料</v>
          </cell>
          <cell r="P268">
            <v>0.05</v>
          </cell>
        </row>
        <row r="269">
          <cell r="C269" t="str">
            <v>BBQ醬燒雞</v>
          </cell>
          <cell r="D269">
            <v>6</v>
          </cell>
          <cell r="E269" t="str">
            <v>雞胸丁</v>
          </cell>
          <cell r="F269">
            <v>45</v>
          </cell>
          <cell r="G269" t="str">
            <v>棒腿丁</v>
          </cell>
          <cell r="H269">
            <v>20</v>
          </cell>
          <cell r="I269" t="str">
            <v>洋芋原件</v>
          </cell>
          <cell r="J269">
            <v>30</v>
          </cell>
          <cell r="K269" t="str">
            <v>紅蘿蔔中丁</v>
          </cell>
          <cell r="L269">
            <v>7</v>
          </cell>
          <cell r="M269" t="str">
            <v>杏鮑菇原件</v>
          </cell>
          <cell r="N269">
            <v>8</v>
          </cell>
          <cell r="O269" t="str">
            <v>烤肉醬油</v>
          </cell>
          <cell r="P269">
            <v>8</v>
          </cell>
        </row>
        <row r="270">
          <cell r="C270" t="str">
            <v>奶香燉雞</v>
          </cell>
          <cell r="D270">
            <v>8</v>
          </cell>
          <cell r="E270" t="str">
            <v>雞胸丁</v>
          </cell>
          <cell r="F270">
            <v>45</v>
          </cell>
          <cell r="G270" t="str">
            <v>棒腿丁</v>
          </cell>
          <cell r="H270">
            <v>20</v>
          </cell>
          <cell r="I270" t="str">
            <v>洋芋原件</v>
          </cell>
          <cell r="J270">
            <v>30</v>
          </cell>
          <cell r="K270" t="str">
            <v>紅蘿蔔中丁</v>
          </cell>
          <cell r="L270">
            <v>7</v>
          </cell>
          <cell r="M270" t="str">
            <v>義大利香料</v>
          </cell>
          <cell r="N270">
            <v>0.25</v>
          </cell>
          <cell r="O270" t="str">
            <v>奶粉</v>
          </cell>
          <cell r="P270">
            <v>3</v>
          </cell>
          <cell r="Q270" t="str">
            <v>麵粉</v>
          </cell>
          <cell r="R270">
            <v>2</v>
          </cell>
          <cell r="S270" t="str">
            <v>奶油</v>
          </cell>
          <cell r="T270">
            <v>2</v>
          </cell>
        </row>
        <row r="271">
          <cell r="C271" t="str">
            <v>奶香燉雞</v>
          </cell>
          <cell r="D271">
            <v>8</v>
          </cell>
          <cell r="E271" t="str">
            <v>雞胸丁</v>
          </cell>
          <cell r="F271">
            <v>45</v>
          </cell>
          <cell r="G271" t="str">
            <v>棒腿丁</v>
          </cell>
          <cell r="H271">
            <v>20</v>
          </cell>
          <cell r="I271" t="str">
            <v>洋芋原件</v>
          </cell>
          <cell r="J271">
            <v>30</v>
          </cell>
          <cell r="K271" t="str">
            <v>紅蘿蔔中丁</v>
          </cell>
          <cell r="L271">
            <v>7</v>
          </cell>
          <cell r="M271" t="str">
            <v>義大利香料</v>
          </cell>
          <cell r="N271">
            <v>0.25</v>
          </cell>
          <cell r="O271" t="str">
            <v>奶粉</v>
          </cell>
          <cell r="P271">
            <v>3</v>
          </cell>
          <cell r="Q271" t="str">
            <v>麵粉</v>
          </cell>
          <cell r="R271">
            <v>2</v>
          </cell>
          <cell r="S271" t="str">
            <v>奶油</v>
          </cell>
          <cell r="T271">
            <v>2</v>
          </cell>
        </row>
        <row r="272">
          <cell r="C272" t="str">
            <v>山藥香草雞</v>
          </cell>
          <cell r="D272">
            <v>7</v>
          </cell>
          <cell r="E272" t="str">
            <v>雞胸丁</v>
          </cell>
          <cell r="F272">
            <v>45</v>
          </cell>
          <cell r="G272" t="str">
            <v>棒腿丁</v>
          </cell>
          <cell r="H272">
            <v>20</v>
          </cell>
          <cell r="I272" t="str">
            <v>洋芋原件</v>
          </cell>
          <cell r="J272">
            <v>18</v>
          </cell>
          <cell r="K272" t="str">
            <v>山藥</v>
          </cell>
          <cell r="L272">
            <v>5</v>
          </cell>
          <cell r="M272" t="str">
            <v>紅卜</v>
          </cell>
          <cell r="N272">
            <v>8</v>
          </cell>
          <cell r="O272" t="str">
            <v>義大利香料</v>
          </cell>
        </row>
        <row r="273">
          <cell r="C273" t="str">
            <v>山藥雞</v>
          </cell>
          <cell r="D273">
            <v>9</v>
          </cell>
          <cell r="E273" t="str">
            <v>雞胸丁</v>
          </cell>
          <cell r="F273">
            <v>45</v>
          </cell>
          <cell r="G273" t="str">
            <v>棒腿丁</v>
          </cell>
          <cell r="H273">
            <v>20</v>
          </cell>
          <cell r="I273" t="str">
            <v>白山藥中丁</v>
          </cell>
          <cell r="J273">
            <v>25</v>
          </cell>
          <cell r="K273" t="str">
            <v>紅蘿蔔中丁</v>
          </cell>
          <cell r="L273">
            <v>10</v>
          </cell>
          <cell r="M273" t="str">
            <v>香菇原件</v>
          </cell>
          <cell r="N273">
            <v>5</v>
          </cell>
          <cell r="O273" t="str">
            <v>蒜頭粒</v>
          </cell>
          <cell r="P273">
            <v>1.5</v>
          </cell>
          <cell r="Q273" t="str">
            <v>枸杞</v>
          </cell>
          <cell r="R273">
            <v>0.25</v>
          </cell>
        </row>
        <row r="274">
          <cell r="C274" t="str">
            <v>栗子燒雞</v>
          </cell>
          <cell r="D274">
            <v>10</v>
          </cell>
          <cell r="E274" t="str">
            <v>雞胸丁</v>
          </cell>
          <cell r="F274">
            <v>45</v>
          </cell>
          <cell r="G274" t="str">
            <v>棒腿丁</v>
          </cell>
          <cell r="H274">
            <v>20</v>
          </cell>
          <cell r="I274" t="str">
            <v>洋芋原件</v>
          </cell>
          <cell r="J274">
            <v>25</v>
          </cell>
          <cell r="K274" t="str">
            <v>紅蘿蔔中丁</v>
          </cell>
          <cell r="L274">
            <v>10</v>
          </cell>
          <cell r="M274" t="str">
            <v>乾栗子</v>
          </cell>
          <cell r="N274">
            <v>3</v>
          </cell>
          <cell r="O274" t="str">
            <v>香菇原件</v>
          </cell>
          <cell r="P274">
            <v>2</v>
          </cell>
        </row>
        <row r="275">
          <cell r="C275" t="str">
            <v>栗子燒雞(2)</v>
          </cell>
          <cell r="D275">
            <v>10</v>
          </cell>
          <cell r="E275" t="str">
            <v>雞胸丁</v>
          </cell>
          <cell r="F275">
            <v>45</v>
          </cell>
          <cell r="G275" t="str">
            <v>棒腿丁</v>
          </cell>
          <cell r="H275">
            <v>20</v>
          </cell>
          <cell r="I275" t="str">
            <v>鮮筍丁</v>
          </cell>
          <cell r="J275">
            <v>15</v>
          </cell>
          <cell r="K275" t="str">
            <v>紅卜</v>
          </cell>
          <cell r="L275">
            <v>10</v>
          </cell>
          <cell r="M275" t="str">
            <v>乾栗子</v>
          </cell>
          <cell r="N275">
            <v>3</v>
          </cell>
          <cell r="O275" t="str">
            <v>濕香菇</v>
          </cell>
          <cell r="P275">
            <v>2</v>
          </cell>
          <cell r="Q275" t="str">
            <v>薑片</v>
          </cell>
          <cell r="R275">
            <v>0.3</v>
          </cell>
          <cell r="S275" t="str">
            <v>蒜末</v>
          </cell>
          <cell r="U275" t="str">
            <v>蔥花</v>
          </cell>
        </row>
        <row r="276">
          <cell r="C276" t="str">
            <v>栗子燒雞(3)</v>
          </cell>
          <cell r="D276">
            <v>6</v>
          </cell>
          <cell r="E276" t="str">
            <v>雞胸丁</v>
          </cell>
          <cell r="F276">
            <v>45</v>
          </cell>
          <cell r="G276" t="str">
            <v>棒腿丁</v>
          </cell>
          <cell r="H276">
            <v>20</v>
          </cell>
          <cell r="I276" t="str">
            <v>洋芋原件</v>
          </cell>
          <cell r="J276">
            <v>22</v>
          </cell>
          <cell r="K276" t="str">
            <v>西芹</v>
          </cell>
          <cell r="L276">
            <v>5</v>
          </cell>
          <cell r="M276" t="str">
            <v>乾栗子</v>
          </cell>
          <cell r="N276">
            <v>3</v>
          </cell>
          <cell r="O276" t="str">
            <v>薑片</v>
          </cell>
          <cell r="P276">
            <v>0.3</v>
          </cell>
        </row>
        <row r="277">
          <cell r="C277" t="str">
            <v>咖哩雞</v>
          </cell>
          <cell r="D277">
            <v>6</v>
          </cell>
          <cell r="E277" t="str">
            <v>雞胸丁</v>
          </cell>
          <cell r="F277">
            <v>45</v>
          </cell>
          <cell r="G277" t="str">
            <v>棒腿丁</v>
          </cell>
          <cell r="H277">
            <v>20</v>
          </cell>
          <cell r="I277" t="str">
            <v>洋芋原件</v>
          </cell>
          <cell r="J277">
            <v>30</v>
          </cell>
          <cell r="K277" t="str">
            <v>紅蘿蔔中丁</v>
          </cell>
          <cell r="L277">
            <v>10</v>
          </cell>
          <cell r="M277" t="str">
            <v>剝皮洋蔥原件</v>
          </cell>
          <cell r="N277">
            <v>10</v>
          </cell>
          <cell r="O277" t="str">
            <v>咖哩粉</v>
          </cell>
          <cell r="P277">
            <v>1.2</v>
          </cell>
        </row>
        <row r="278">
          <cell r="C278" t="str">
            <v>叻沙雞丁</v>
          </cell>
          <cell r="D278">
            <v>12</v>
          </cell>
          <cell r="E278" t="str">
            <v>雞胸丁</v>
          </cell>
          <cell r="F278">
            <v>45</v>
          </cell>
          <cell r="G278" t="str">
            <v>棒腿丁</v>
          </cell>
          <cell r="H278">
            <v>20</v>
          </cell>
          <cell r="I278" t="str">
            <v>洋芋原件</v>
          </cell>
          <cell r="J278">
            <v>30</v>
          </cell>
          <cell r="K278" t="str">
            <v>紅蘿蔔中丁</v>
          </cell>
          <cell r="L278">
            <v>10</v>
          </cell>
          <cell r="M278" t="str">
            <v>剝皮洋蔥原件</v>
          </cell>
          <cell r="N278">
            <v>10</v>
          </cell>
          <cell r="O278" t="str">
            <v>咖哩粉</v>
          </cell>
          <cell r="P278">
            <v>1.5</v>
          </cell>
          <cell r="Q278" t="str">
            <v>薑黃粉</v>
          </cell>
          <cell r="R278">
            <v>0.25</v>
          </cell>
          <cell r="S278" t="str">
            <v>椰漿</v>
          </cell>
          <cell r="T278">
            <v>1.5</v>
          </cell>
        </row>
        <row r="279">
          <cell r="C279" t="str">
            <v>奶香咖哩雞</v>
          </cell>
          <cell r="D279">
            <v>8</v>
          </cell>
          <cell r="E279" t="str">
            <v>雞胸丁</v>
          </cell>
          <cell r="F279">
            <v>45</v>
          </cell>
          <cell r="G279" t="str">
            <v>棒腿丁</v>
          </cell>
          <cell r="H279">
            <v>20</v>
          </cell>
          <cell r="I279" t="str">
            <v>洋芋原件</v>
          </cell>
          <cell r="J279">
            <v>30</v>
          </cell>
          <cell r="K279" t="str">
            <v>紅蘿蔔中丁</v>
          </cell>
          <cell r="L279">
            <v>10</v>
          </cell>
          <cell r="M279" t="str">
            <v>剝皮洋蔥原件</v>
          </cell>
          <cell r="N279">
            <v>8</v>
          </cell>
          <cell r="O279" t="str">
            <v>咖哩粉</v>
          </cell>
          <cell r="P279">
            <v>0.8</v>
          </cell>
          <cell r="Q279" t="str">
            <v>奶油</v>
          </cell>
          <cell r="R279">
            <v>2</v>
          </cell>
          <cell r="S279" t="str">
            <v>奶粉</v>
          </cell>
          <cell r="T279">
            <v>5</v>
          </cell>
        </row>
        <row r="280">
          <cell r="C280" t="str">
            <v>葡國雞</v>
          </cell>
          <cell r="D280">
            <v>8</v>
          </cell>
          <cell r="E280" t="str">
            <v>雞胸丁</v>
          </cell>
          <cell r="F280">
            <v>45</v>
          </cell>
          <cell r="G280" t="str">
            <v>棒腿丁</v>
          </cell>
          <cell r="H280">
            <v>20</v>
          </cell>
          <cell r="I280" t="str">
            <v>洋芋原件</v>
          </cell>
          <cell r="J280">
            <v>27</v>
          </cell>
          <cell r="K280" t="str">
            <v>紅蘿蔔中丁</v>
          </cell>
          <cell r="L280">
            <v>10</v>
          </cell>
          <cell r="M280" t="str">
            <v>剝皮洋蔥原件</v>
          </cell>
          <cell r="N280">
            <v>5</v>
          </cell>
          <cell r="O280" t="str">
            <v>咖哩粉</v>
          </cell>
          <cell r="P280">
            <v>1.5</v>
          </cell>
          <cell r="Q280" t="str">
            <v>椰漿</v>
          </cell>
          <cell r="R280">
            <v>1</v>
          </cell>
          <cell r="S280" t="str">
            <v>薑黃粉</v>
          </cell>
          <cell r="T280">
            <v>0.2</v>
          </cell>
        </row>
        <row r="281">
          <cell r="C281" t="str">
            <v>洋芋雞丁</v>
          </cell>
          <cell r="D281">
            <v>6</v>
          </cell>
          <cell r="E281" t="str">
            <v>雞胸丁</v>
          </cell>
          <cell r="F281">
            <v>45</v>
          </cell>
          <cell r="G281" t="str">
            <v>棒腿丁</v>
          </cell>
          <cell r="H281">
            <v>20</v>
          </cell>
          <cell r="I281" t="str">
            <v>洋芋原件</v>
          </cell>
          <cell r="J281">
            <v>15</v>
          </cell>
          <cell r="K281" t="str">
            <v>紅卜</v>
          </cell>
          <cell r="L281">
            <v>10</v>
          </cell>
          <cell r="M281" t="str">
            <v>西芹</v>
          </cell>
          <cell r="N281">
            <v>5</v>
          </cell>
          <cell r="O281" t="str">
            <v>柴魚片</v>
          </cell>
          <cell r="P281">
            <v>0.2</v>
          </cell>
        </row>
        <row r="282">
          <cell r="C282" t="str">
            <v>安東燉雞</v>
          </cell>
          <cell r="D282">
            <v>10</v>
          </cell>
          <cell r="E282" t="str">
            <v>雞胸丁</v>
          </cell>
          <cell r="F282">
            <v>45</v>
          </cell>
          <cell r="G282" t="str">
            <v>棒腿丁</v>
          </cell>
          <cell r="H282">
            <v>20</v>
          </cell>
          <cell r="I282" t="str">
            <v>洋芋原件</v>
          </cell>
          <cell r="J282">
            <v>30</v>
          </cell>
          <cell r="K282" t="str">
            <v>紅卜</v>
          </cell>
          <cell r="L282">
            <v>12</v>
          </cell>
          <cell r="M282" t="str">
            <v>杏鮑頭</v>
          </cell>
          <cell r="N282">
            <v>3</v>
          </cell>
          <cell r="O282" t="str">
            <v>蔥</v>
          </cell>
          <cell r="P282">
            <v>1</v>
          </cell>
          <cell r="Q282" t="str">
            <v>白芝麻</v>
          </cell>
          <cell r="R282">
            <v>0.5</v>
          </cell>
          <cell r="S282" t="str">
            <v>味霖</v>
          </cell>
          <cell r="U282" t="str">
            <v>蠔油</v>
          </cell>
        </row>
        <row r="283">
          <cell r="C283" t="str">
            <v>芋頭雞丁</v>
          </cell>
          <cell r="D283">
            <v>6</v>
          </cell>
          <cell r="E283" t="str">
            <v>雞胸丁</v>
          </cell>
          <cell r="F283">
            <v>45</v>
          </cell>
          <cell r="G283" t="str">
            <v>棒腿丁</v>
          </cell>
          <cell r="H283">
            <v>20</v>
          </cell>
          <cell r="I283" t="str">
            <v>芋頭</v>
          </cell>
          <cell r="J283">
            <v>21</v>
          </cell>
          <cell r="K283" t="str">
            <v>紅卜</v>
          </cell>
          <cell r="L283">
            <v>10</v>
          </cell>
        </row>
        <row r="284">
          <cell r="C284" t="str">
            <v>南瓜燉雞</v>
          </cell>
          <cell r="D284">
            <v>7</v>
          </cell>
          <cell r="E284" t="str">
            <v>雞胸丁</v>
          </cell>
          <cell r="F284">
            <v>45</v>
          </cell>
          <cell r="G284" t="str">
            <v>棒腿丁</v>
          </cell>
          <cell r="H284">
            <v>20</v>
          </cell>
          <cell r="I284" t="str">
            <v>南瓜原件</v>
          </cell>
          <cell r="J284">
            <v>35</v>
          </cell>
          <cell r="K284" t="str">
            <v>剝皮洋蔥原件</v>
          </cell>
          <cell r="L284">
            <v>10</v>
          </cell>
          <cell r="M284" t="str">
            <v>香菇原件</v>
          </cell>
          <cell r="N284">
            <v>5</v>
          </cell>
          <cell r="O284" t="str">
            <v>柴魚片</v>
          </cell>
          <cell r="P284">
            <v>0.2</v>
          </cell>
        </row>
        <row r="285">
          <cell r="C285" t="str">
            <v>雙椒炒嫩雞</v>
          </cell>
          <cell r="D285">
            <v>8</v>
          </cell>
          <cell r="E285" t="str">
            <v>雞胸丁</v>
          </cell>
          <cell r="F285">
            <v>45</v>
          </cell>
          <cell r="G285" t="str">
            <v>棒腿丁</v>
          </cell>
          <cell r="H285">
            <v>20</v>
          </cell>
          <cell r="I285" t="str">
            <v>剝皮洋蔥</v>
          </cell>
          <cell r="J285">
            <v>32</v>
          </cell>
          <cell r="K285" t="str">
            <v>豌豆夾(剝好)</v>
          </cell>
          <cell r="L285">
            <v>5</v>
          </cell>
          <cell r="M285" t="str">
            <v>紅椒</v>
          </cell>
          <cell r="N285">
            <v>5</v>
          </cell>
          <cell r="O285" t="str">
            <v>黃椒</v>
          </cell>
          <cell r="P285">
            <v>5</v>
          </cell>
          <cell r="Q285" t="str">
            <v>月桂葉</v>
          </cell>
          <cell r="R285">
            <v>0.2</v>
          </cell>
          <cell r="S285" t="str">
            <v>普羅旺斯香料</v>
          </cell>
          <cell r="T285">
            <v>0.2</v>
          </cell>
        </row>
        <row r="286">
          <cell r="C286" t="str">
            <v>黑胡椒雞丁</v>
          </cell>
          <cell r="D286">
            <v>6</v>
          </cell>
          <cell r="E286" t="str">
            <v>雞胸丁</v>
          </cell>
          <cell r="F286">
            <v>45</v>
          </cell>
          <cell r="G286" t="str">
            <v>棒腿丁</v>
          </cell>
          <cell r="H286">
            <v>20</v>
          </cell>
          <cell r="I286" t="str">
            <v>豆薯中丁</v>
          </cell>
          <cell r="J286">
            <v>25</v>
          </cell>
          <cell r="K286" t="str">
            <v>剝皮洋蔥原件</v>
          </cell>
          <cell r="L286">
            <v>10</v>
          </cell>
          <cell r="M286" t="str">
            <v>黑胡椒粒</v>
          </cell>
          <cell r="N286">
            <v>0.1</v>
          </cell>
        </row>
        <row r="287">
          <cell r="C287" t="str">
            <v>鹽水雞</v>
          </cell>
          <cell r="D287">
            <v>6</v>
          </cell>
          <cell r="E287" t="str">
            <v>雞胸丁</v>
          </cell>
          <cell r="F287">
            <v>45</v>
          </cell>
          <cell r="G287" t="str">
            <v>棒腿丁</v>
          </cell>
          <cell r="H287">
            <v>20</v>
          </cell>
          <cell r="I287" t="str">
            <v>竹筍片</v>
          </cell>
          <cell r="J287">
            <v>10</v>
          </cell>
          <cell r="K287" t="str">
            <v>生鮮玉米筍</v>
          </cell>
          <cell r="L287">
            <v>10</v>
          </cell>
          <cell r="M287" t="str">
            <v>杏鮑菇原件</v>
          </cell>
          <cell r="N287">
            <v>10</v>
          </cell>
          <cell r="O287" t="str">
            <v>四季豆(處理好)</v>
          </cell>
          <cell r="P287">
            <v>5</v>
          </cell>
        </row>
        <row r="288">
          <cell r="C288" t="str">
            <v>西芹雞丁</v>
          </cell>
          <cell r="D288">
            <v>6</v>
          </cell>
          <cell r="E288" t="str">
            <v>雞胸丁</v>
          </cell>
          <cell r="F288">
            <v>45</v>
          </cell>
          <cell r="G288" t="str">
            <v>棒腿丁</v>
          </cell>
          <cell r="H288">
            <v>20</v>
          </cell>
          <cell r="I288" t="str">
            <v>一公分西芹段</v>
          </cell>
          <cell r="J288">
            <v>10</v>
          </cell>
          <cell r="K288" t="str">
            <v>紅蘿蔔中丁</v>
          </cell>
          <cell r="L288">
            <v>8</v>
          </cell>
          <cell r="M288" t="str">
            <v>剝皮洋蔥原件</v>
          </cell>
          <cell r="N288">
            <v>3</v>
          </cell>
          <cell r="O288" t="str">
            <v>乾木耳</v>
          </cell>
          <cell r="P288">
            <v>1</v>
          </cell>
        </row>
        <row r="289">
          <cell r="C289" t="str">
            <v>西芹雞丁(2)</v>
          </cell>
          <cell r="D289">
            <v>5</v>
          </cell>
          <cell r="E289" t="str">
            <v>雞胸丁</v>
          </cell>
          <cell r="F289">
            <v>45</v>
          </cell>
          <cell r="G289" t="str">
            <v>棒腿丁</v>
          </cell>
          <cell r="H289">
            <v>20</v>
          </cell>
          <cell r="I289" t="str">
            <v>鮮筍丁</v>
          </cell>
          <cell r="J289">
            <v>16</v>
          </cell>
          <cell r="K289" t="str">
            <v>西芹</v>
          </cell>
          <cell r="L289">
            <v>10</v>
          </cell>
        </row>
        <row r="290">
          <cell r="C290" t="str">
            <v>洋蔥菇菇雞</v>
          </cell>
          <cell r="D290">
            <v>6</v>
          </cell>
          <cell r="E290" t="str">
            <v>雞胸丁</v>
          </cell>
          <cell r="F290">
            <v>45</v>
          </cell>
          <cell r="G290" t="str">
            <v>棒腿丁</v>
          </cell>
          <cell r="H290">
            <v>20</v>
          </cell>
          <cell r="I290" t="str">
            <v>剝皮洋蔥原件</v>
          </cell>
          <cell r="J290">
            <v>25</v>
          </cell>
          <cell r="K290" t="str">
            <v>杏鮑菇原件</v>
          </cell>
          <cell r="L290">
            <v>17</v>
          </cell>
          <cell r="M290" t="str">
            <v>香菇原件</v>
          </cell>
          <cell r="N290">
            <v>5</v>
          </cell>
          <cell r="O290" t="str">
            <v>紅蘿蔔片丁</v>
          </cell>
          <cell r="P290">
            <v>7</v>
          </cell>
        </row>
        <row r="291">
          <cell r="C291" t="str">
            <v>腰果雞丁</v>
          </cell>
          <cell r="D291">
            <v>6</v>
          </cell>
          <cell r="E291" t="str">
            <v>雞胸丁</v>
          </cell>
          <cell r="F291">
            <v>45</v>
          </cell>
          <cell r="G291" t="str">
            <v>棒腿丁</v>
          </cell>
          <cell r="H291">
            <v>20</v>
          </cell>
          <cell r="I291" t="str">
            <v>豆薯中丁</v>
          </cell>
          <cell r="J291">
            <v>25</v>
          </cell>
          <cell r="K291" t="str">
            <v>一公分西芹段</v>
          </cell>
          <cell r="L291">
            <v>5</v>
          </cell>
          <cell r="M291" t="str">
            <v>紅蘿蔔中丁</v>
          </cell>
          <cell r="N291">
            <v>7</v>
          </cell>
          <cell r="O291" t="str">
            <v>生腰果</v>
          </cell>
          <cell r="P291">
            <v>1.4</v>
          </cell>
        </row>
        <row r="292">
          <cell r="C292" t="str">
            <v>沙茶雞丁</v>
          </cell>
          <cell r="D292">
            <v>6</v>
          </cell>
          <cell r="E292" t="str">
            <v>雞胸丁</v>
          </cell>
          <cell r="F292">
            <v>45</v>
          </cell>
          <cell r="G292" t="str">
            <v>棒腿丁</v>
          </cell>
          <cell r="H292">
            <v>20</v>
          </cell>
          <cell r="I292" t="str">
            <v>非基改豆干片</v>
          </cell>
          <cell r="J292">
            <v>25</v>
          </cell>
          <cell r="K292" t="str">
            <v>剝皮洋蔥原件</v>
          </cell>
          <cell r="L292">
            <v>10</v>
          </cell>
          <cell r="M292" t="str">
            <v>紅蘿蔔片丁</v>
          </cell>
          <cell r="N292">
            <v>7</v>
          </cell>
          <cell r="O292" t="str">
            <v>沙茶醬</v>
          </cell>
          <cell r="P292">
            <v>5</v>
          </cell>
        </row>
        <row r="293">
          <cell r="C293" t="str">
            <v>千金雞</v>
          </cell>
          <cell r="D293">
            <v>8</v>
          </cell>
          <cell r="E293" t="str">
            <v>雞胸丁</v>
          </cell>
          <cell r="F293">
            <v>45</v>
          </cell>
          <cell r="G293" t="str">
            <v>棒腿丁</v>
          </cell>
          <cell r="H293">
            <v>20</v>
          </cell>
          <cell r="I293" t="str">
            <v>鮮筍丁</v>
          </cell>
          <cell r="J293">
            <v>10</v>
          </cell>
          <cell r="K293" t="str">
            <v>紅卜</v>
          </cell>
          <cell r="L293">
            <v>10</v>
          </cell>
          <cell r="M293" t="str">
            <v>濕木耳</v>
          </cell>
          <cell r="N293">
            <v>2.5</v>
          </cell>
          <cell r="O293" t="str">
            <v>濕香菇</v>
          </cell>
          <cell r="P293">
            <v>2.5</v>
          </cell>
          <cell r="Q293" t="str">
            <v>薑片</v>
          </cell>
          <cell r="R293">
            <v>1</v>
          </cell>
        </row>
        <row r="294">
          <cell r="C294" t="str">
            <v>竹筍雞</v>
          </cell>
          <cell r="D294">
            <v>5</v>
          </cell>
          <cell r="E294" t="str">
            <v>雞胸丁</v>
          </cell>
          <cell r="F294">
            <v>45</v>
          </cell>
          <cell r="G294" t="str">
            <v>棒腿丁</v>
          </cell>
          <cell r="H294">
            <v>20</v>
          </cell>
          <cell r="I294" t="str">
            <v>竹筍中丁</v>
          </cell>
          <cell r="J294">
            <v>20</v>
          </cell>
          <cell r="K294" t="str">
            <v>紅蘿蔔中丁</v>
          </cell>
          <cell r="L294">
            <v>10</v>
          </cell>
          <cell r="M294" t="str">
            <v>杏鮑菇原件</v>
          </cell>
          <cell r="N294">
            <v>5</v>
          </cell>
        </row>
        <row r="295">
          <cell r="C295" t="str">
            <v>香茅雞</v>
          </cell>
          <cell r="D295">
            <v>10</v>
          </cell>
          <cell r="E295" t="str">
            <v>雞胸丁</v>
          </cell>
          <cell r="F295">
            <v>45</v>
          </cell>
          <cell r="G295" t="str">
            <v>棒腿丁</v>
          </cell>
          <cell r="H295">
            <v>20</v>
          </cell>
          <cell r="I295" t="str">
            <v>西芹</v>
          </cell>
          <cell r="J295">
            <v>10</v>
          </cell>
          <cell r="K295" t="str">
            <v>紅卜</v>
          </cell>
          <cell r="L295">
            <v>10</v>
          </cell>
          <cell r="M295" t="str">
            <v>剝皮洋蔥</v>
          </cell>
          <cell r="N295">
            <v>3</v>
          </cell>
          <cell r="O295" t="str">
            <v>魚露</v>
          </cell>
          <cell r="P295">
            <v>1</v>
          </cell>
          <cell r="Q295" t="str">
            <v>紅蔥末</v>
          </cell>
          <cell r="R295">
            <v>0.3</v>
          </cell>
          <cell r="S295" t="str">
            <v>檸檬汁</v>
          </cell>
          <cell r="T295">
            <v>0.5</v>
          </cell>
          <cell r="U295" t="str">
            <v>香茅粉</v>
          </cell>
        </row>
        <row r="296">
          <cell r="C296" t="str">
            <v>糖醋雞丁</v>
          </cell>
          <cell r="D296">
            <v>9</v>
          </cell>
          <cell r="E296" t="str">
            <v>雞胸丁</v>
          </cell>
          <cell r="F296">
            <v>45</v>
          </cell>
          <cell r="G296" t="str">
            <v>棒腿丁</v>
          </cell>
          <cell r="H296">
            <v>20</v>
          </cell>
          <cell r="I296" t="str">
            <v>一公分西芹段</v>
          </cell>
          <cell r="J296">
            <v>15</v>
          </cell>
          <cell r="K296" t="str">
            <v>剝皮洋蔥原件</v>
          </cell>
          <cell r="L296">
            <v>5</v>
          </cell>
          <cell r="M296" t="str">
            <v>紅椒小丁</v>
          </cell>
          <cell r="N296">
            <v>1.5</v>
          </cell>
          <cell r="O296" t="str">
            <v>黃椒小丁</v>
          </cell>
          <cell r="P296">
            <v>1.5</v>
          </cell>
          <cell r="Q296" t="str">
            <v>鳳梨中丁</v>
          </cell>
          <cell r="R296">
            <v>3</v>
          </cell>
          <cell r="S296" t="str">
            <v>番茄醬</v>
          </cell>
          <cell r="T296">
            <v>1.2</v>
          </cell>
        </row>
        <row r="297">
          <cell r="C297" t="str">
            <v>糖醋雞丁(2)</v>
          </cell>
          <cell r="D297">
            <v>4</v>
          </cell>
          <cell r="E297" t="str">
            <v>雞胸丁</v>
          </cell>
          <cell r="F297">
            <v>75</v>
          </cell>
          <cell r="G297" t="str">
            <v>番茄醬</v>
          </cell>
          <cell r="H297">
            <v>4</v>
          </cell>
          <cell r="I297" t="str">
            <v>白醋</v>
          </cell>
          <cell r="J297">
            <v>1</v>
          </cell>
          <cell r="K297" t="str">
            <v>白芝麻</v>
          </cell>
          <cell r="L297">
            <v>0.1</v>
          </cell>
          <cell r="M297" t="str">
            <v>鳳梨中丁</v>
          </cell>
          <cell r="N297">
            <v>3</v>
          </cell>
        </row>
        <row r="298">
          <cell r="C298" t="str">
            <v>糖醋雞丁(3)</v>
          </cell>
          <cell r="D298">
            <v>8</v>
          </cell>
          <cell r="E298" t="str">
            <v>雞胸丁</v>
          </cell>
          <cell r="F298">
            <v>45</v>
          </cell>
          <cell r="G298" t="str">
            <v>棒腿丁</v>
          </cell>
          <cell r="H298">
            <v>20</v>
          </cell>
          <cell r="I298" t="str">
            <v>鳳梨中丁</v>
          </cell>
          <cell r="J298">
            <v>10</v>
          </cell>
          <cell r="K298" t="str">
            <v>紅椒小丁</v>
          </cell>
          <cell r="L298">
            <v>5</v>
          </cell>
          <cell r="M298" t="str">
            <v>剝皮洋蔥原件</v>
          </cell>
          <cell r="N298">
            <v>20</v>
          </cell>
          <cell r="O298" t="str">
            <v>杏鮑菇原件</v>
          </cell>
          <cell r="P298">
            <v>10</v>
          </cell>
          <cell r="Q298" t="str">
            <v>番茄醬</v>
          </cell>
          <cell r="R298">
            <v>9</v>
          </cell>
        </row>
        <row r="299">
          <cell r="C299" t="str">
            <v>鳳梨雞片</v>
          </cell>
          <cell r="D299">
            <v>7</v>
          </cell>
          <cell r="E299" t="str">
            <v>雞胸丁</v>
          </cell>
          <cell r="F299">
            <v>45</v>
          </cell>
          <cell r="G299" t="str">
            <v>棒腿丁</v>
          </cell>
          <cell r="H299">
            <v>20</v>
          </cell>
          <cell r="I299" t="str">
            <v>地瓜原件</v>
          </cell>
          <cell r="J299">
            <v>12</v>
          </cell>
          <cell r="K299" t="str">
            <v>剝皮洋蔥</v>
          </cell>
          <cell r="L299">
            <v>11</v>
          </cell>
          <cell r="M299" t="str">
            <v>紅卜</v>
          </cell>
          <cell r="N299">
            <v>10</v>
          </cell>
          <cell r="O299" t="str">
            <v>青椒</v>
          </cell>
          <cell r="P299">
            <v>3</v>
          </cell>
          <cell r="Q299" t="str">
            <v>鳳梨罐</v>
          </cell>
          <cell r="R299">
            <v>3</v>
          </cell>
          <cell r="S299" t="str">
            <v>番茄醬</v>
          </cell>
          <cell r="T299">
            <v>2.4</v>
          </cell>
        </row>
        <row r="300">
          <cell r="C300" t="str">
            <v>蒜頭雞</v>
          </cell>
          <cell r="D300">
            <v>6</v>
          </cell>
          <cell r="E300" t="str">
            <v>雞胸丁</v>
          </cell>
          <cell r="F300">
            <v>45</v>
          </cell>
          <cell r="G300" t="str">
            <v>棒腿丁</v>
          </cell>
          <cell r="H300">
            <v>20</v>
          </cell>
          <cell r="I300" t="str">
            <v>白山藥中丁</v>
          </cell>
          <cell r="J300">
            <v>30</v>
          </cell>
          <cell r="K300" t="str">
            <v>杏鮑菇原件</v>
          </cell>
          <cell r="L300">
            <v>8</v>
          </cell>
          <cell r="M300" t="str">
            <v>蒜頭粒</v>
          </cell>
          <cell r="N300">
            <v>2.5</v>
          </cell>
          <cell r="O300" t="str">
            <v>紅棗</v>
          </cell>
          <cell r="P300">
            <v>0.5</v>
          </cell>
        </row>
        <row r="301">
          <cell r="C301" t="str">
            <v>蘿蔔燒雞</v>
          </cell>
          <cell r="D301">
            <v>5</v>
          </cell>
          <cell r="E301" t="str">
            <v>雞胸丁</v>
          </cell>
          <cell r="F301">
            <v>45</v>
          </cell>
          <cell r="G301" t="str">
            <v>棒腿丁</v>
          </cell>
          <cell r="H301">
            <v>20</v>
          </cell>
          <cell r="I301" t="str">
            <v>白蘿蔔中丁</v>
          </cell>
          <cell r="J301">
            <v>27</v>
          </cell>
          <cell r="K301" t="str">
            <v>紅蘿蔔中丁</v>
          </cell>
          <cell r="L301">
            <v>9</v>
          </cell>
          <cell r="M301" t="str">
            <v>青蔥段</v>
          </cell>
          <cell r="N301">
            <v>2</v>
          </cell>
        </row>
        <row r="302">
          <cell r="C302" t="str">
            <v>黃瓜燒雞</v>
          </cell>
          <cell r="D302">
            <v>6</v>
          </cell>
          <cell r="E302" t="str">
            <v>雞胸丁</v>
          </cell>
          <cell r="F302">
            <v>45</v>
          </cell>
          <cell r="G302" t="str">
            <v>棒腿丁</v>
          </cell>
          <cell r="H302">
            <v>20</v>
          </cell>
          <cell r="I302" t="str">
            <v>大黃瓜片</v>
          </cell>
          <cell r="J302">
            <v>25</v>
          </cell>
          <cell r="K302" t="str">
            <v>紅蘿蔔片丁</v>
          </cell>
          <cell r="L302">
            <v>10</v>
          </cell>
          <cell r="M302" t="str">
            <v>乾木耳</v>
          </cell>
          <cell r="N302">
            <v>0.3</v>
          </cell>
          <cell r="O302" t="str">
            <v>生鮮玉米筍</v>
          </cell>
          <cell r="P302">
            <v>7</v>
          </cell>
        </row>
        <row r="303">
          <cell r="C303" t="str">
            <v>香菇雞</v>
          </cell>
          <cell r="D303">
            <v>5</v>
          </cell>
          <cell r="E303" t="str">
            <v>雞胸丁</v>
          </cell>
          <cell r="F303">
            <v>45</v>
          </cell>
          <cell r="G303" t="str">
            <v>棒腿丁</v>
          </cell>
          <cell r="H303">
            <v>20</v>
          </cell>
          <cell r="I303" t="str">
            <v>冬瓜中丁</v>
          </cell>
          <cell r="J303">
            <v>30</v>
          </cell>
          <cell r="K303" t="str">
            <v>紅蘿蔔中丁</v>
          </cell>
          <cell r="L303">
            <v>7</v>
          </cell>
          <cell r="M303" t="str">
            <v>香菇原件</v>
          </cell>
          <cell r="N303">
            <v>7</v>
          </cell>
          <cell r="O303" t="str">
            <v>薑片</v>
          </cell>
          <cell r="P303">
            <v>0.3</v>
          </cell>
        </row>
        <row r="304">
          <cell r="C304" t="str">
            <v>沙茶鮑菇雞</v>
          </cell>
          <cell r="D304">
            <v>7</v>
          </cell>
          <cell r="E304" t="str">
            <v>雞胸丁</v>
          </cell>
          <cell r="F304">
            <v>45</v>
          </cell>
          <cell r="G304" t="str">
            <v>棒腿丁</v>
          </cell>
          <cell r="H304">
            <v>20</v>
          </cell>
          <cell r="I304" t="str">
            <v>杏鮑菇原件</v>
          </cell>
          <cell r="J304">
            <v>20</v>
          </cell>
          <cell r="K304" t="str">
            <v>一公分西芹段</v>
          </cell>
          <cell r="L304">
            <v>5</v>
          </cell>
          <cell r="M304" t="str">
            <v>剝皮洋蔥原件</v>
          </cell>
          <cell r="N304">
            <v>10</v>
          </cell>
          <cell r="O304" t="str">
            <v>紅蘿蔔中丁</v>
          </cell>
          <cell r="P304">
            <v>7</v>
          </cell>
          <cell r="Q304" t="str">
            <v>沙茶醬</v>
          </cell>
          <cell r="R304">
            <v>3</v>
          </cell>
        </row>
        <row r="305">
          <cell r="C305" t="str">
            <v>宮保雞丁</v>
          </cell>
          <cell r="D305">
            <v>5</v>
          </cell>
          <cell r="E305" t="str">
            <v>雞胸丁</v>
          </cell>
          <cell r="F305">
            <v>50</v>
          </cell>
          <cell r="G305" t="str">
            <v>非基改1/4豆干</v>
          </cell>
          <cell r="H305">
            <v>30</v>
          </cell>
          <cell r="I305" t="str">
            <v>剝皮洋蔥原件</v>
          </cell>
          <cell r="J305">
            <v>5</v>
          </cell>
          <cell r="K305" t="str">
            <v>蒜味花生</v>
          </cell>
          <cell r="L305">
            <v>3</v>
          </cell>
          <cell r="M305" t="str">
            <v>花椒粒</v>
          </cell>
          <cell r="N305">
            <v>0.2</v>
          </cell>
        </row>
        <row r="306">
          <cell r="C306" t="str">
            <v>宮保雞丁(2)</v>
          </cell>
          <cell r="D306">
            <v>7</v>
          </cell>
          <cell r="E306" t="str">
            <v>雞胸丁</v>
          </cell>
          <cell r="F306">
            <v>45</v>
          </cell>
          <cell r="G306" t="str">
            <v>棒腿丁</v>
          </cell>
          <cell r="H306">
            <v>20</v>
          </cell>
          <cell r="I306" t="str">
            <v>地瓜原件</v>
          </cell>
          <cell r="J306">
            <v>30</v>
          </cell>
          <cell r="K306" t="str">
            <v>剝皮洋蔥</v>
          </cell>
          <cell r="L306">
            <v>5</v>
          </cell>
          <cell r="M306" t="str">
            <v>油花生</v>
          </cell>
          <cell r="N306">
            <v>1.5</v>
          </cell>
          <cell r="O306" t="str">
            <v>乾辣椒</v>
          </cell>
          <cell r="Q306" t="str">
            <v>花椒粒</v>
          </cell>
        </row>
        <row r="307">
          <cell r="C307" t="str">
            <v>三杯雞</v>
          </cell>
          <cell r="D307">
            <v>7</v>
          </cell>
          <cell r="E307" t="str">
            <v>雞胸丁</v>
          </cell>
          <cell r="F307">
            <v>45</v>
          </cell>
          <cell r="G307" t="str">
            <v>棒腿丁</v>
          </cell>
          <cell r="H307">
            <v>20</v>
          </cell>
          <cell r="I307" t="str">
            <v>CAS米血糕丁</v>
          </cell>
          <cell r="J307">
            <v>22</v>
          </cell>
          <cell r="K307" t="str">
            <v>九層塔</v>
          </cell>
          <cell r="L307">
            <v>2</v>
          </cell>
          <cell r="M307" t="str">
            <v>薑片</v>
          </cell>
          <cell r="N307">
            <v>0.2</v>
          </cell>
          <cell r="O307" t="str">
            <v>蒜頭粒</v>
          </cell>
          <cell r="P307">
            <v>1</v>
          </cell>
          <cell r="Q307" t="str">
            <v>黑麻油</v>
          </cell>
          <cell r="R307">
            <v>1</v>
          </cell>
        </row>
        <row r="308">
          <cell r="C308" t="str">
            <v>紫蘇三杯雞</v>
          </cell>
          <cell r="D308">
            <v>9</v>
          </cell>
          <cell r="E308" t="str">
            <v>雞胸丁</v>
          </cell>
          <cell r="F308">
            <v>45</v>
          </cell>
          <cell r="G308" t="str">
            <v>棒腿丁</v>
          </cell>
          <cell r="H308">
            <v>20</v>
          </cell>
          <cell r="I308" t="str">
            <v>1/4豆干</v>
          </cell>
          <cell r="J308">
            <v>20</v>
          </cell>
          <cell r="K308" t="str">
            <v>九層塔</v>
          </cell>
          <cell r="L308">
            <v>2</v>
          </cell>
          <cell r="M308" t="str">
            <v>紫蘇葉</v>
          </cell>
          <cell r="N308">
            <v>1</v>
          </cell>
          <cell r="O308" t="str">
            <v>薑片</v>
          </cell>
          <cell r="P308">
            <v>1</v>
          </cell>
          <cell r="Q308" t="str">
            <v>蒜頭粒</v>
          </cell>
          <cell r="R308">
            <v>1</v>
          </cell>
          <cell r="S308" t="str">
            <v>黑麻油</v>
          </cell>
          <cell r="T308">
            <v>1</v>
          </cell>
        </row>
        <row r="309">
          <cell r="C309" t="str">
            <v>醬爆雞丁</v>
          </cell>
          <cell r="D309">
            <v>7</v>
          </cell>
          <cell r="E309" t="str">
            <v>雞胸丁</v>
          </cell>
          <cell r="F309">
            <v>45</v>
          </cell>
          <cell r="G309" t="str">
            <v>棒腿丁</v>
          </cell>
          <cell r="H309">
            <v>20</v>
          </cell>
          <cell r="I309" t="str">
            <v>非基改1/4豆干</v>
          </cell>
          <cell r="J309">
            <v>20</v>
          </cell>
          <cell r="K309" t="str">
            <v>剝皮洋蔥原件</v>
          </cell>
          <cell r="L309">
            <v>10</v>
          </cell>
          <cell r="M309" t="str">
            <v>甜麵醬(3kg/箱)</v>
          </cell>
          <cell r="N309">
            <v>1</v>
          </cell>
        </row>
        <row r="310">
          <cell r="C310" t="str">
            <v>醬爆雞丁(2)</v>
          </cell>
          <cell r="D310">
            <v>7</v>
          </cell>
          <cell r="E310" t="str">
            <v>雞胸丁</v>
          </cell>
          <cell r="F310">
            <v>45</v>
          </cell>
          <cell r="G310" t="str">
            <v>棒腿丁</v>
          </cell>
          <cell r="H310">
            <v>20</v>
          </cell>
          <cell r="I310" t="str">
            <v>小黃瓜</v>
          </cell>
          <cell r="J310">
            <v>8</v>
          </cell>
          <cell r="K310" t="str">
            <v>紅卜</v>
          </cell>
          <cell r="L310">
            <v>10</v>
          </cell>
          <cell r="M310" t="str">
            <v>剝皮洋蔥</v>
          </cell>
          <cell r="N310">
            <v>5</v>
          </cell>
          <cell r="O310" t="str">
            <v>甜麵醬(3kg/箱)</v>
          </cell>
          <cell r="P310">
            <v>1</v>
          </cell>
        </row>
        <row r="311">
          <cell r="C311" t="str">
            <v>乾蔥燒雞</v>
          </cell>
          <cell r="D311">
            <v>6</v>
          </cell>
          <cell r="E311" t="str">
            <v>雞胸丁</v>
          </cell>
          <cell r="F311">
            <v>45</v>
          </cell>
          <cell r="G311" t="str">
            <v>棒腿丁</v>
          </cell>
          <cell r="H311">
            <v>20</v>
          </cell>
          <cell r="I311" t="str">
            <v>1/4豆干</v>
          </cell>
          <cell r="J311">
            <v>22</v>
          </cell>
          <cell r="K311" t="str">
            <v>紅蔥末</v>
          </cell>
          <cell r="L311">
            <v>0.5</v>
          </cell>
          <cell r="M311" t="str">
            <v>豆豉</v>
          </cell>
          <cell r="N311">
            <v>0.5</v>
          </cell>
        </row>
        <row r="312">
          <cell r="C312" t="str">
            <v>鮑菇蠔油雞</v>
          </cell>
          <cell r="D312">
            <v>5</v>
          </cell>
          <cell r="E312" t="str">
            <v>雞胸丁</v>
          </cell>
          <cell r="F312">
            <v>45</v>
          </cell>
          <cell r="G312" t="str">
            <v>棒腿丁</v>
          </cell>
          <cell r="H312">
            <v>20</v>
          </cell>
          <cell r="I312" t="str">
            <v>紅蘿蔔中丁</v>
          </cell>
          <cell r="J312">
            <v>10</v>
          </cell>
          <cell r="K312" t="str">
            <v>杏鮑菇原件</v>
          </cell>
          <cell r="L312">
            <v>15</v>
          </cell>
          <cell r="M312" t="str">
            <v>素蠔油</v>
          </cell>
          <cell r="N312">
            <v>0.5</v>
          </cell>
        </row>
        <row r="313">
          <cell r="C313" t="str">
            <v>豆腸燒雞</v>
          </cell>
          <cell r="D313">
            <v>5</v>
          </cell>
          <cell r="E313" t="str">
            <v>雞胸丁</v>
          </cell>
          <cell r="F313">
            <v>45</v>
          </cell>
          <cell r="G313" t="str">
            <v>棒腿丁</v>
          </cell>
          <cell r="H313">
            <v>20</v>
          </cell>
          <cell r="I313" t="str">
            <v>非基改豆腸(切)</v>
          </cell>
          <cell r="J313">
            <v>20</v>
          </cell>
          <cell r="K313" t="str">
            <v>一公分西芹段</v>
          </cell>
          <cell r="L313">
            <v>3</v>
          </cell>
          <cell r="M313" t="str">
            <v>紅蘿蔔片丁</v>
          </cell>
          <cell r="N313">
            <v>5</v>
          </cell>
        </row>
        <row r="314">
          <cell r="C314" t="str">
            <v>紅燒雞塊</v>
          </cell>
          <cell r="D314">
            <v>6</v>
          </cell>
          <cell r="E314" t="str">
            <v>雞胸丁</v>
          </cell>
          <cell r="F314">
            <v>45</v>
          </cell>
          <cell r="G314" t="str">
            <v>棒腿丁</v>
          </cell>
          <cell r="H314">
            <v>20</v>
          </cell>
          <cell r="I314" t="str">
            <v>麵腸(切)</v>
          </cell>
          <cell r="J314">
            <v>10</v>
          </cell>
          <cell r="K314" t="str">
            <v>紅卜</v>
          </cell>
          <cell r="L314">
            <v>10</v>
          </cell>
          <cell r="M314" t="str">
            <v>小黃瓜</v>
          </cell>
          <cell r="N314">
            <v>5</v>
          </cell>
        </row>
        <row r="315">
          <cell r="C315" t="str">
            <v>鮑菇雞球</v>
          </cell>
          <cell r="D315">
            <v>8</v>
          </cell>
          <cell r="E315" t="str">
            <v>雞胸丁</v>
          </cell>
          <cell r="F315">
            <v>45</v>
          </cell>
          <cell r="G315" t="str">
            <v>棒腿丁</v>
          </cell>
          <cell r="H315">
            <v>20</v>
          </cell>
          <cell r="I315" t="str">
            <v>杏鮑菇原件</v>
          </cell>
          <cell r="J315">
            <v>22</v>
          </cell>
          <cell r="K315" t="str">
            <v>非基改1/4豆干</v>
          </cell>
          <cell r="L315">
            <v>15</v>
          </cell>
          <cell r="M315" t="str">
            <v>九層塔</v>
          </cell>
          <cell r="N315">
            <v>2</v>
          </cell>
          <cell r="O315" t="str">
            <v>薑片</v>
          </cell>
          <cell r="P315">
            <v>0.2</v>
          </cell>
          <cell r="Q315" t="str">
            <v>蒜頭粒</v>
          </cell>
          <cell r="R315">
            <v>1</v>
          </cell>
          <cell r="S315" t="str">
            <v>黑麻油</v>
          </cell>
          <cell r="T315">
            <v>1</v>
          </cell>
        </row>
        <row r="316">
          <cell r="C316" t="str">
            <v>油腐燒雞</v>
          </cell>
          <cell r="D316">
            <v>4</v>
          </cell>
          <cell r="E316" t="str">
            <v>雞胸丁</v>
          </cell>
          <cell r="F316">
            <v>45</v>
          </cell>
          <cell r="G316" t="str">
            <v>棒腿丁</v>
          </cell>
          <cell r="H316">
            <v>20</v>
          </cell>
          <cell r="I316" t="str">
            <v>非基改小四角油丁</v>
          </cell>
          <cell r="J316">
            <v>20</v>
          </cell>
          <cell r="K316" t="str">
            <v>乾海結</v>
          </cell>
          <cell r="L316">
            <v>6</v>
          </cell>
        </row>
        <row r="317">
          <cell r="C317" t="str">
            <v>玉米雞丁</v>
          </cell>
          <cell r="D317">
            <v>8</v>
          </cell>
          <cell r="E317" t="str">
            <v>雞胸丁</v>
          </cell>
          <cell r="F317">
            <v>45</v>
          </cell>
          <cell r="G317" t="str">
            <v>棒腿丁</v>
          </cell>
          <cell r="H317">
            <v>20</v>
          </cell>
          <cell r="I317" t="str">
            <v>CAS冷凍玉米粒</v>
          </cell>
          <cell r="J317">
            <v>15</v>
          </cell>
          <cell r="K317" t="str">
            <v>紅蘿蔔中丁</v>
          </cell>
          <cell r="L317">
            <v>10</v>
          </cell>
          <cell r="M317" t="str">
            <v>豆薯中丁</v>
          </cell>
          <cell r="N317">
            <v>25</v>
          </cell>
          <cell r="O317" t="str">
            <v>TAP冷凍毛豆仁</v>
          </cell>
          <cell r="P317">
            <v>3</v>
          </cell>
        </row>
        <row r="318">
          <cell r="C318" t="str">
            <v>奶油黃金雞</v>
          </cell>
          <cell r="D318">
            <v>8</v>
          </cell>
          <cell r="E318" t="str">
            <v>雞胸丁</v>
          </cell>
          <cell r="F318">
            <v>45</v>
          </cell>
          <cell r="G318" t="str">
            <v>棒腿丁</v>
          </cell>
          <cell r="H318">
            <v>20</v>
          </cell>
          <cell r="I318" t="str">
            <v>玉米粒</v>
          </cell>
          <cell r="J318">
            <v>20</v>
          </cell>
          <cell r="K318" t="str">
            <v>洋芋原件</v>
          </cell>
          <cell r="L318">
            <v>10</v>
          </cell>
          <cell r="M318" t="str">
            <v>小黃瓜</v>
          </cell>
          <cell r="N318">
            <v>5</v>
          </cell>
          <cell r="O318" t="str">
            <v>火腿片</v>
          </cell>
          <cell r="P318">
            <v>1</v>
          </cell>
          <cell r="Q318" t="str">
            <v>奶油</v>
          </cell>
        </row>
        <row r="319">
          <cell r="C319" t="str">
            <v>碎米雞丁</v>
          </cell>
          <cell r="D319">
            <v>11</v>
          </cell>
          <cell r="E319" t="str">
            <v>雞胸丁</v>
          </cell>
          <cell r="F319">
            <v>45</v>
          </cell>
          <cell r="G319" t="str">
            <v>棒腿丁</v>
          </cell>
          <cell r="H319">
            <v>20</v>
          </cell>
          <cell r="I319" t="str">
            <v>高麗菜中丁</v>
          </cell>
          <cell r="J319">
            <v>21</v>
          </cell>
          <cell r="K319" t="str">
            <v>小黃瓜片</v>
          </cell>
          <cell r="L319">
            <v>5</v>
          </cell>
          <cell r="M319" t="str">
            <v>去殼水煮花生</v>
          </cell>
          <cell r="N319">
            <v>1.5</v>
          </cell>
          <cell r="O319" t="str">
            <v>辣豆瓣醬</v>
          </cell>
          <cell r="P319">
            <v>1</v>
          </cell>
          <cell r="Q319" t="str">
            <v>香菜</v>
          </cell>
          <cell r="R319">
            <v>1</v>
          </cell>
          <cell r="S319" t="str">
            <v>蒜末</v>
          </cell>
          <cell r="T319">
            <v>1</v>
          </cell>
          <cell r="U319" t="str">
            <v>薑末</v>
          </cell>
          <cell r="V319">
            <v>1</v>
          </cell>
          <cell r="W319" t="str">
            <v>辣椒</v>
          </cell>
          <cell r="X319">
            <v>0.2</v>
          </cell>
        </row>
        <row r="320">
          <cell r="C320" t="str">
            <v>藥膳雞</v>
          </cell>
          <cell r="D320">
            <v>7</v>
          </cell>
          <cell r="E320" t="str">
            <v>雞胸丁</v>
          </cell>
          <cell r="F320">
            <v>45</v>
          </cell>
          <cell r="G320" t="str">
            <v>棒腿丁</v>
          </cell>
          <cell r="H320">
            <v>20</v>
          </cell>
          <cell r="I320" t="str">
            <v>高麗菜中丁</v>
          </cell>
          <cell r="J320">
            <v>30</v>
          </cell>
          <cell r="K320" t="str">
            <v>黃耆</v>
          </cell>
          <cell r="L320">
            <v>0.3</v>
          </cell>
          <cell r="M320" t="str">
            <v>枸杞</v>
          </cell>
          <cell r="N320">
            <v>0.2</v>
          </cell>
          <cell r="O320" t="str">
            <v>蔘鬚</v>
          </cell>
          <cell r="P320">
            <v>0.09</v>
          </cell>
        </row>
        <row r="321">
          <cell r="C321" t="str">
            <v>蔥油雞</v>
          </cell>
          <cell r="D321">
            <v>6</v>
          </cell>
          <cell r="E321" t="str">
            <v>雞胸丁</v>
          </cell>
          <cell r="F321">
            <v>45</v>
          </cell>
          <cell r="G321" t="str">
            <v>棒腿丁</v>
          </cell>
          <cell r="H321">
            <v>20</v>
          </cell>
          <cell r="I321" t="str">
            <v>紅蘿蔔中丁</v>
          </cell>
          <cell r="J321">
            <v>7</v>
          </cell>
          <cell r="K321" t="str">
            <v>豆薯中丁</v>
          </cell>
          <cell r="L321">
            <v>25</v>
          </cell>
          <cell r="M321" t="str">
            <v>剝皮洋蔥原件</v>
          </cell>
          <cell r="N321">
            <v>10</v>
          </cell>
          <cell r="O321" t="str">
            <v>青蔥段</v>
          </cell>
          <cell r="P321">
            <v>2</v>
          </cell>
        </row>
        <row r="322">
          <cell r="C322" t="str">
            <v>紅燒雞丁</v>
          </cell>
          <cell r="D322">
            <v>5</v>
          </cell>
          <cell r="E322" t="str">
            <v>雞胸丁</v>
          </cell>
          <cell r="F322">
            <v>45</v>
          </cell>
          <cell r="G322" t="str">
            <v>棒腿丁</v>
          </cell>
          <cell r="H322">
            <v>20</v>
          </cell>
          <cell r="I322" t="str">
            <v>白蘿蔔中丁</v>
          </cell>
          <cell r="J322">
            <v>25</v>
          </cell>
          <cell r="K322" t="str">
            <v>紅蘿蔔中丁</v>
          </cell>
          <cell r="L322">
            <v>7</v>
          </cell>
          <cell r="M322" t="str">
            <v>青蔥段</v>
          </cell>
          <cell r="N322">
            <v>2</v>
          </cell>
        </row>
        <row r="323">
          <cell r="C323" t="str">
            <v>麻醬雞丁</v>
          </cell>
          <cell r="D323">
            <v>3</v>
          </cell>
          <cell r="E323" t="str">
            <v>雞胸丁</v>
          </cell>
          <cell r="F323">
            <v>80</v>
          </cell>
          <cell r="G323" t="str">
            <v>花生醬</v>
          </cell>
          <cell r="H323">
            <v>2</v>
          </cell>
          <cell r="I323" t="str">
            <v>芝麻醬</v>
          </cell>
          <cell r="J323">
            <v>1.4</v>
          </cell>
        </row>
        <row r="324">
          <cell r="C324" t="str">
            <v>菇菇雞</v>
          </cell>
          <cell r="D324">
            <v>5</v>
          </cell>
          <cell r="E324" t="str">
            <v>雞胸丁</v>
          </cell>
          <cell r="F324">
            <v>45</v>
          </cell>
          <cell r="G324" t="str">
            <v>棒腿丁</v>
          </cell>
          <cell r="H324">
            <v>20</v>
          </cell>
          <cell r="I324" t="str">
            <v>杏鮑菇原件</v>
          </cell>
          <cell r="J324">
            <v>10</v>
          </cell>
          <cell r="K324" t="str">
            <v>一公分西芹段</v>
          </cell>
          <cell r="L324">
            <v>12</v>
          </cell>
          <cell r="M324" t="str">
            <v>紅椒小丁</v>
          </cell>
          <cell r="N324">
            <v>4</v>
          </cell>
        </row>
        <row r="325">
          <cell r="C325" t="str">
            <v>茄汁雞丁</v>
          </cell>
          <cell r="D325">
            <v>7</v>
          </cell>
          <cell r="E325" t="str">
            <v>雞胸丁</v>
          </cell>
          <cell r="F325">
            <v>45</v>
          </cell>
          <cell r="G325" t="str">
            <v>棒腿丁</v>
          </cell>
          <cell r="H325">
            <v>20</v>
          </cell>
          <cell r="I325" t="str">
            <v>剝皮洋蔥原件</v>
          </cell>
          <cell r="J325">
            <v>20</v>
          </cell>
          <cell r="K325" t="str">
            <v>洋芋原件</v>
          </cell>
          <cell r="L325">
            <v>30</v>
          </cell>
          <cell r="M325" t="str">
            <v>鳳梨中丁</v>
          </cell>
          <cell r="N325">
            <v>7</v>
          </cell>
          <cell r="O325" t="str">
            <v>番茄醬</v>
          </cell>
          <cell r="P325">
            <v>9</v>
          </cell>
        </row>
        <row r="326">
          <cell r="C326" t="str">
            <v>照燒雞丁</v>
          </cell>
          <cell r="D326">
            <v>8</v>
          </cell>
          <cell r="E326" t="str">
            <v>雞胸丁</v>
          </cell>
          <cell r="F326">
            <v>45</v>
          </cell>
          <cell r="G326" t="str">
            <v>棒腿丁</v>
          </cell>
          <cell r="H326">
            <v>20</v>
          </cell>
          <cell r="I326" t="str">
            <v>大白菜段</v>
          </cell>
          <cell r="J326">
            <v>25</v>
          </cell>
          <cell r="K326" t="str">
            <v>紅蘿蔔片丁</v>
          </cell>
          <cell r="L326">
            <v>10</v>
          </cell>
          <cell r="M326" t="str">
            <v>剝皮洋蔥原件</v>
          </cell>
          <cell r="N326">
            <v>7</v>
          </cell>
          <cell r="O326" t="str">
            <v>鴻喜菇</v>
          </cell>
          <cell r="P326">
            <v>5</v>
          </cell>
          <cell r="Q326" t="str">
            <v>柴魚片</v>
          </cell>
          <cell r="R326">
            <v>0.5</v>
          </cell>
          <cell r="S326" t="str">
            <v>味霖</v>
          </cell>
          <cell r="T326">
            <v>2</v>
          </cell>
        </row>
        <row r="327">
          <cell r="C327" t="str">
            <v>醍醐燒雞</v>
          </cell>
          <cell r="D327">
            <v>4</v>
          </cell>
          <cell r="E327" t="str">
            <v>雞胸丁</v>
          </cell>
          <cell r="F327">
            <v>45</v>
          </cell>
          <cell r="G327" t="str">
            <v>棒腿丁</v>
          </cell>
          <cell r="H327">
            <v>20</v>
          </cell>
          <cell r="I327" t="str">
            <v>洋芋原件</v>
          </cell>
          <cell r="J327">
            <v>27</v>
          </cell>
          <cell r="K327" t="str">
            <v>紅蘿蔔片丁</v>
          </cell>
          <cell r="L327">
            <v>10</v>
          </cell>
        </row>
        <row r="328">
          <cell r="C328" t="str">
            <v>紅棗燒雞</v>
          </cell>
          <cell r="D328">
            <v>5</v>
          </cell>
          <cell r="E328" t="str">
            <v>雞胸丁</v>
          </cell>
          <cell r="F328">
            <v>45</v>
          </cell>
          <cell r="G328" t="str">
            <v>棒腿丁</v>
          </cell>
          <cell r="H328">
            <v>20</v>
          </cell>
          <cell r="I328" t="str">
            <v>紅棗</v>
          </cell>
          <cell r="J328">
            <v>1.2</v>
          </cell>
          <cell r="K328" t="str">
            <v>紅蘿蔔中丁</v>
          </cell>
          <cell r="L328">
            <v>7</v>
          </cell>
          <cell r="M328" t="str">
            <v>白山藥中丁</v>
          </cell>
          <cell r="N328">
            <v>30</v>
          </cell>
        </row>
        <row r="329">
          <cell r="C329" t="str">
            <v>紅棗燒雞(2)</v>
          </cell>
          <cell r="D329">
            <v>4</v>
          </cell>
          <cell r="E329" t="str">
            <v>雞胸丁</v>
          </cell>
          <cell r="F329">
            <v>45</v>
          </cell>
          <cell r="G329" t="str">
            <v>棒腿丁</v>
          </cell>
          <cell r="H329">
            <v>20</v>
          </cell>
          <cell r="I329" t="str">
            <v>紅棗</v>
          </cell>
          <cell r="J329">
            <v>1.2</v>
          </cell>
          <cell r="K329" t="str">
            <v>紅蘿蔔中丁</v>
          </cell>
          <cell r="L329">
            <v>10</v>
          </cell>
          <cell r="M329" t="str">
            <v>白蘿蔔中丁</v>
          </cell>
          <cell r="N329">
            <v>25</v>
          </cell>
        </row>
        <row r="330">
          <cell r="C330" t="str">
            <v>地瓜燒雞</v>
          </cell>
          <cell r="D330">
            <v>5</v>
          </cell>
          <cell r="E330" t="str">
            <v>雞胸丁</v>
          </cell>
          <cell r="F330">
            <v>45</v>
          </cell>
          <cell r="G330" t="str">
            <v>棒腿丁</v>
          </cell>
          <cell r="H330">
            <v>20</v>
          </cell>
          <cell r="I330" t="str">
            <v>地瓜原件</v>
          </cell>
          <cell r="J330">
            <v>25</v>
          </cell>
          <cell r="K330" t="str">
            <v>杏鮑菇原件</v>
          </cell>
          <cell r="L330">
            <v>6</v>
          </cell>
          <cell r="M330" t="str">
            <v>剝皮洋蔥原件</v>
          </cell>
          <cell r="N330">
            <v>10</v>
          </cell>
        </row>
        <row r="331">
          <cell r="C331" t="str">
            <v>白醬南瓜雞</v>
          </cell>
          <cell r="D331">
            <v>8</v>
          </cell>
          <cell r="E331" t="str">
            <v>雞胸丁</v>
          </cell>
          <cell r="F331">
            <v>45</v>
          </cell>
          <cell r="G331" t="str">
            <v>棒腿丁</v>
          </cell>
          <cell r="H331">
            <v>20</v>
          </cell>
          <cell r="I331" t="str">
            <v>南瓜原件</v>
          </cell>
          <cell r="J331">
            <v>35</v>
          </cell>
          <cell r="K331" t="str">
            <v>紅蘿蔔中丁</v>
          </cell>
          <cell r="L331">
            <v>10</v>
          </cell>
          <cell r="M331" t="str">
            <v>剝皮洋蔥原件</v>
          </cell>
          <cell r="N331">
            <v>10</v>
          </cell>
          <cell r="O331" t="str">
            <v>奶粉</v>
          </cell>
          <cell r="P331">
            <v>3</v>
          </cell>
          <cell r="Q331" t="str">
            <v>麵粉</v>
          </cell>
          <cell r="R331">
            <v>2</v>
          </cell>
          <cell r="S331" t="str">
            <v>奶油</v>
          </cell>
          <cell r="T331">
            <v>2</v>
          </cell>
        </row>
        <row r="332">
          <cell r="C332" t="str">
            <v>白醬燉雞</v>
          </cell>
          <cell r="D332">
            <v>8</v>
          </cell>
          <cell r="E332" t="str">
            <v>雞胸丁</v>
          </cell>
          <cell r="F332">
            <v>45</v>
          </cell>
          <cell r="G332" t="str">
            <v>棒腿丁</v>
          </cell>
          <cell r="H332">
            <v>20</v>
          </cell>
          <cell r="I332" t="str">
            <v>洋芋原件</v>
          </cell>
          <cell r="J332">
            <v>30</v>
          </cell>
          <cell r="K332" t="str">
            <v>紅蘿蔔中丁</v>
          </cell>
          <cell r="L332">
            <v>10</v>
          </cell>
          <cell r="M332" t="str">
            <v>剝皮洋蔥原件</v>
          </cell>
          <cell r="N332">
            <v>10</v>
          </cell>
          <cell r="O332" t="str">
            <v>奶粉</v>
          </cell>
          <cell r="P332">
            <v>3</v>
          </cell>
          <cell r="Q332" t="str">
            <v>麵粉</v>
          </cell>
          <cell r="R332">
            <v>2</v>
          </cell>
          <cell r="S332" t="str">
            <v>奶油</v>
          </cell>
          <cell r="T332">
            <v>2</v>
          </cell>
        </row>
        <row r="333">
          <cell r="C333" t="str">
            <v>香料南瓜燉雞</v>
          </cell>
          <cell r="D333">
            <v>5</v>
          </cell>
          <cell r="E333" t="str">
            <v>雞胸丁</v>
          </cell>
          <cell r="F333">
            <v>45</v>
          </cell>
          <cell r="G333" t="str">
            <v>棒腿丁</v>
          </cell>
          <cell r="H333">
            <v>20</v>
          </cell>
          <cell r="I333" t="str">
            <v>南瓜原件</v>
          </cell>
          <cell r="J333">
            <v>35</v>
          </cell>
          <cell r="K333" t="str">
            <v>杏鮑菇原件</v>
          </cell>
          <cell r="L333">
            <v>5</v>
          </cell>
          <cell r="M333" t="str">
            <v>紅蘿蔔中丁</v>
          </cell>
          <cell r="N333">
            <v>8</v>
          </cell>
          <cell r="O333" t="str">
            <v>一公分西芹段</v>
          </cell>
          <cell r="P333">
            <v>5</v>
          </cell>
          <cell r="Q333" t="str">
            <v>迷迭香粉</v>
          </cell>
          <cell r="R333">
            <v>0.1</v>
          </cell>
        </row>
        <row r="334">
          <cell r="C334" t="str">
            <v>孜然雞丁</v>
          </cell>
          <cell r="D334">
            <v>6</v>
          </cell>
          <cell r="E334" t="str">
            <v>雞胸丁</v>
          </cell>
          <cell r="F334">
            <v>45</v>
          </cell>
          <cell r="G334" t="str">
            <v>棒腿丁</v>
          </cell>
          <cell r="H334">
            <v>20</v>
          </cell>
          <cell r="I334" t="str">
            <v>杏鮑菇原件</v>
          </cell>
          <cell r="J334">
            <v>8</v>
          </cell>
          <cell r="K334" t="str">
            <v>豆薯中丁</v>
          </cell>
          <cell r="L334">
            <v>28</v>
          </cell>
          <cell r="M334" t="str">
            <v>剝皮洋蔥原件</v>
          </cell>
          <cell r="N334">
            <v>5</v>
          </cell>
          <cell r="O334" t="str">
            <v>孜然粉</v>
          </cell>
          <cell r="P334">
            <v>0.2</v>
          </cell>
          <cell r="Q334" t="str">
            <v>青椒中丁</v>
          </cell>
          <cell r="R334">
            <v>3</v>
          </cell>
        </row>
        <row r="335">
          <cell r="C335" t="str">
            <v>韓式炸雞</v>
          </cell>
          <cell r="D335">
            <v>3</v>
          </cell>
          <cell r="E335" t="str">
            <v>雞胸丁</v>
          </cell>
          <cell r="F335">
            <v>45</v>
          </cell>
          <cell r="G335" t="str">
            <v>韓式辣醬</v>
          </cell>
          <cell r="H335">
            <v>0.3</v>
          </cell>
          <cell r="I335" t="str">
            <v>白芝麻</v>
          </cell>
          <cell r="J335">
            <v>0.1</v>
          </cell>
        </row>
        <row r="336">
          <cell r="C336" t="str">
            <v>綠咖哩雞</v>
          </cell>
          <cell r="D336">
            <v>9</v>
          </cell>
          <cell r="E336" t="str">
            <v>雞胸丁</v>
          </cell>
          <cell r="F336">
            <v>45</v>
          </cell>
          <cell r="G336" t="str">
            <v>棒腿丁</v>
          </cell>
          <cell r="H336">
            <v>20</v>
          </cell>
          <cell r="I336" t="str">
            <v>洋芋原件</v>
          </cell>
          <cell r="J336">
            <v>30</v>
          </cell>
          <cell r="K336" t="str">
            <v>紅蘿蔔中丁</v>
          </cell>
          <cell r="L336">
            <v>10</v>
          </cell>
          <cell r="M336" t="str">
            <v>剝皮洋蔥原件</v>
          </cell>
          <cell r="N336">
            <v>10</v>
          </cell>
          <cell r="O336" t="str">
            <v>椰漿</v>
          </cell>
          <cell r="P336">
            <v>1.2</v>
          </cell>
          <cell r="Q336" t="str">
            <v>綠咖哩</v>
          </cell>
          <cell r="R336">
            <v>1.2</v>
          </cell>
          <cell r="S336" t="str">
            <v>奶粉</v>
          </cell>
          <cell r="T336">
            <v>2</v>
          </cell>
        </row>
        <row r="337">
          <cell r="C337" t="str">
            <v>玉米毛豆雞</v>
          </cell>
          <cell r="D337">
            <v>7</v>
          </cell>
          <cell r="E337" t="str">
            <v>雞胸丁</v>
          </cell>
          <cell r="F337">
            <v>45</v>
          </cell>
          <cell r="G337" t="str">
            <v>棒腿丁</v>
          </cell>
          <cell r="H337">
            <v>20</v>
          </cell>
          <cell r="I337" t="str">
            <v>CAS冷凍玉米粒</v>
          </cell>
          <cell r="J337">
            <v>15</v>
          </cell>
          <cell r="K337" t="str">
            <v>TAP冷凍毛豆仁</v>
          </cell>
          <cell r="L337">
            <v>4</v>
          </cell>
          <cell r="M337" t="str">
            <v>洋芋原件</v>
          </cell>
          <cell r="N337">
            <v>10</v>
          </cell>
          <cell r="O337" t="str">
            <v>生腰果</v>
          </cell>
          <cell r="P337">
            <v>3</v>
          </cell>
        </row>
        <row r="338">
          <cell r="C338" t="str">
            <v>泡菜雞丁</v>
          </cell>
          <cell r="D338">
            <v>7</v>
          </cell>
          <cell r="E338" t="str">
            <v>雞胸丁</v>
          </cell>
          <cell r="F338">
            <v>45</v>
          </cell>
          <cell r="G338" t="str">
            <v>棒腿丁</v>
          </cell>
          <cell r="H338">
            <v>20</v>
          </cell>
          <cell r="I338" t="str">
            <v>大白菜段</v>
          </cell>
          <cell r="J338">
            <v>25</v>
          </cell>
          <cell r="K338" t="str">
            <v>紅蘿蔔片丁</v>
          </cell>
          <cell r="L338">
            <v>7</v>
          </cell>
          <cell r="M338" t="str">
            <v>杏鮑菇原件</v>
          </cell>
          <cell r="N338">
            <v>5</v>
          </cell>
          <cell r="O338" t="str">
            <v>韓式泡菜</v>
          </cell>
          <cell r="P338">
            <v>5</v>
          </cell>
          <cell r="Q338" t="str">
            <v>白芝麻</v>
          </cell>
          <cell r="R338">
            <v>0.3</v>
          </cell>
        </row>
        <row r="339">
          <cell r="C339" t="str">
            <v>柚香雞丁</v>
          </cell>
          <cell r="D339">
            <v>6</v>
          </cell>
          <cell r="E339" t="str">
            <v>雞胸丁</v>
          </cell>
          <cell r="F339">
            <v>45</v>
          </cell>
          <cell r="G339" t="str">
            <v>棒腿丁</v>
          </cell>
          <cell r="H339">
            <v>20</v>
          </cell>
          <cell r="I339" t="str">
            <v>剝皮洋蔥原件</v>
          </cell>
          <cell r="J339">
            <v>10</v>
          </cell>
          <cell r="K339" t="str">
            <v>豆薯中丁</v>
          </cell>
          <cell r="L339">
            <v>25</v>
          </cell>
          <cell r="M339" t="str">
            <v>紅蘿蔔中丁</v>
          </cell>
          <cell r="N339">
            <v>10</v>
          </cell>
          <cell r="O339" t="str">
            <v>柚子醬</v>
          </cell>
          <cell r="P339">
            <v>2</v>
          </cell>
        </row>
        <row r="340">
          <cell r="C340" t="str">
            <v>和風雞丁</v>
          </cell>
          <cell r="D340">
            <v>6</v>
          </cell>
          <cell r="E340" t="str">
            <v>雞胸丁</v>
          </cell>
          <cell r="F340">
            <v>45</v>
          </cell>
          <cell r="G340" t="str">
            <v>棒腿丁</v>
          </cell>
          <cell r="H340">
            <v>20</v>
          </cell>
          <cell r="I340" t="str">
            <v>剝皮洋蔥原件</v>
          </cell>
          <cell r="J340">
            <v>8</v>
          </cell>
          <cell r="K340" t="str">
            <v>洋芋原件</v>
          </cell>
          <cell r="L340">
            <v>30</v>
          </cell>
          <cell r="M340" t="str">
            <v>紅蘿蔔中丁</v>
          </cell>
          <cell r="N340">
            <v>7</v>
          </cell>
          <cell r="O340" t="str">
            <v>柴魚片</v>
          </cell>
          <cell r="P340">
            <v>0.25</v>
          </cell>
        </row>
        <row r="341">
          <cell r="C341" t="str">
            <v>和風雞丁(2)</v>
          </cell>
          <cell r="D341">
            <v>6</v>
          </cell>
          <cell r="E341" t="str">
            <v>雞胸丁</v>
          </cell>
          <cell r="F341">
            <v>45</v>
          </cell>
          <cell r="G341" t="str">
            <v>棒腿丁</v>
          </cell>
          <cell r="H341">
            <v>20</v>
          </cell>
          <cell r="I341" t="str">
            <v>白蘿蔔中丁</v>
          </cell>
          <cell r="J341">
            <v>35</v>
          </cell>
          <cell r="K341" t="str">
            <v>剝皮洋蔥原件</v>
          </cell>
          <cell r="L341">
            <v>10</v>
          </cell>
          <cell r="M341" t="str">
            <v>柴魚片</v>
          </cell>
          <cell r="N341">
            <v>0.25</v>
          </cell>
        </row>
        <row r="342">
          <cell r="C342" t="str">
            <v>咖哩南瓜雞</v>
          </cell>
          <cell r="D342">
            <v>8</v>
          </cell>
          <cell r="E342" t="str">
            <v>雞胸丁</v>
          </cell>
          <cell r="F342">
            <v>45</v>
          </cell>
          <cell r="G342" t="str">
            <v>棒腿丁</v>
          </cell>
          <cell r="H342">
            <v>20</v>
          </cell>
          <cell r="I342" t="str">
            <v>南瓜原件</v>
          </cell>
          <cell r="J342">
            <v>35</v>
          </cell>
          <cell r="K342" t="str">
            <v>洋芋原件</v>
          </cell>
          <cell r="L342">
            <v>10</v>
          </cell>
          <cell r="M342" t="str">
            <v>剝皮洋蔥原件</v>
          </cell>
          <cell r="N342">
            <v>10</v>
          </cell>
          <cell r="O342" t="str">
            <v>咖哩粉</v>
          </cell>
          <cell r="P342">
            <v>1.5</v>
          </cell>
        </row>
        <row r="343">
          <cell r="C343" t="str">
            <v>鮑菇雞丁</v>
          </cell>
          <cell r="D343">
            <v>6</v>
          </cell>
          <cell r="E343" t="str">
            <v>雞胸丁</v>
          </cell>
          <cell r="F343">
            <v>45</v>
          </cell>
          <cell r="G343" t="str">
            <v>棒腿丁</v>
          </cell>
          <cell r="H343">
            <v>20</v>
          </cell>
          <cell r="I343" t="str">
            <v>杏鮑菇原件</v>
          </cell>
          <cell r="J343">
            <v>30</v>
          </cell>
          <cell r="K343" t="str">
            <v>剝皮洋蔥原件</v>
          </cell>
          <cell r="L343">
            <v>10</v>
          </cell>
          <cell r="M343" t="str">
            <v>紅蘿蔔片丁</v>
          </cell>
          <cell r="N343">
            <v>9</v>
          </cell>
          <cell r="O343" t="str">
            <v>TAP冷凍毛豆仁</v>
          </cell>
          <cell r="P343">
            <v>4</v>
          </cell>
        </row>
        <row r="344">
          <cell r="C344" t="str">
            <v>腰果嫩雞</v>
          </cell>
          <cell r="D344">
            <v>5</v>
          </cell>
          <cell r="E344" t="str">
            <v>雞胸丁</v>
          </cell>
          <cell r="F344">
            <v>45</v>
          </cell>
          <cell r="G344" t="str">
            <v>棒腿丁</v>
          </cell>
          <cell r="H344">
            <v>20</v>
          </cell>
          <cell r="I344" t="str">
            <v>生腰果</v>
          </cell>
          <cell r="J344">
            <v>3</v>
          </cell>
          <cell r="K344" t="str">
            <v>紅蘿蔔片丁</v>
          </cell>
          <cell r="L344">
            <v>7</v>
          </cell>
          <cell r="M344" t="str">
            <v>洋芋原件</v>
          </cell>
          <cell r="N344">
            <v>30</v>
          </cell>
        </row>
        <row r="345">
          <cell r="C345" t="str">
            <v>親子雞丼</v>
          </cell>
          <cell r="D345">
            <v>9</v>
          </cell>
          <cell r="E345" t="str">
            <v>雞胸丁</v>
          </cell>
          <cell r="F345">
            <v>45</v>
          </cell>
          <cell r="G345" t="str">
            <v>棒腿丁</v>
          </cell>
          <cell r="H345">
            <v>20</v>
          </cell>
          <cell r="I345" t="str">
            <v>CAS殼蛋</v>
          </cell>
          <cell r="J345">
            <v>5</v>
          </cell>
          <cell r="K345" t="str">
            <v>剝皮洋蔥原件</v>
          </cell>
          <cell r="L345">
            <v>15</v>
          </cell>
          <cell r="M345" t="str">
            <v>香菇原件</v>
          </cell>
          <cell r="N345">
            <v>3</v>
          </cell>
          <cell r="O345" t="str">
            <v>杏鮑菇原件</v>
          </cell>
          <cell r="P345">
            <v>5</v>
          </cell>
          <cell r="Q345" t="str">
            <v>大白菜段</v>
          </cell>
          <cell r="R345">
            <v>25</v>
          </cell>
          <cell r="S345" t="str">
            <v>柴魚片</v>
          </cell>
          <cell r="T345">
            <v>0.5</v>
          </cell>
          <cell r="U345" t="str">
            <v>味霖</v>
          </cell>
          <cell r="X345">
            <v>1</v>
          </cell>
        </row>
        <row r="346">
          <cell r="C346" t="str">
            <v>山東燒雞</v>
          </cell>
          <cell r="D346">
            <v>7</v>
          </cell>
          <cell r="E346" t="str">
            <v>雞胸丁</v>
          </cell>
          <cell r="F346">
            <v>45</v>
          </cell>
          <cell r="G346" t="str">
            <v>棒腿丁</v>
          </cell>
          <cell r="H346">
            <v>20</v>
          </cell>
          <cell r="I346" t="str">
            <v>小黃瓜滾刀</v>
          </cell>
          <cell r="J346">
            <v>25</v>
          </cell>
          <cell r="K346" t="str">
            <v>紅蘿蔔中丁</v>
          </cell>
          <cell r="L346">
            <v>10</v>
          </cell>
          <cell r="M346" t="str">
            <v>杏鮑菇原件</v>
          </cell>
          <cell r="N346">
            <v>8</v>
          </cell>
          <cell r="O346" t="str">
            <v>青蔥段</v>
          </cell>
          <cell r="P346">
            <v>2</v>
          </cell>
          <cell r="Q346" t="str">
            <v>花椒粉</v>
          </cell>
        </row>
        <row r="347">
          <cell r="C347" t="str">
            <v>白菜獅子頭*2</v>
          </cell>
          <cell r="D347">
            <v>4</v>
          </cell>
          <cell r="E347" t="str">
            <v>獅子頭</v>
          </cell>
          <cell r="F347">
            <v>60</v>
          </cell>
          <cell r="G347" t="str">
            <v>大白菜段</v>
          </cell>
          <cell r="H347">
            <v>50</v>
          </cell>
          <cell r="I347" t="str">
            <v>乾木耳</v>
          </cell>
          <cell r="J347">
            <v>0.3</v>
          </cell>
          <cell r="K347" t="str">
            <v>青蔥珠</v>
          </cell>
        </row>
        <row r="348">
          <cell r="C348" t="str">
            <v>紅燒獅子頭*2</v>
          </cell>
          <cell r="D348">
            <v>4</v>
          </cell>
          <cell r="E348" t="str">
            <v>獅子頭</v>
          </cell>
          <cell r="F348">
            <v>60</v>
          </cell>
          <cell r="G348" t="str">
            <v>大白菜段</v>
          </cell>
          <cell r="H348">
            <v>40</v>
          </cell>
          <cell r="I348" t="str">
            <v>紅蘿蔔片丁</v>
          </cell>
          <cell r="J348">
            <v>5</v>
          </cell>
          <cell r="K348" t="str">
            <v>香菇原件</v>
          </cell>
          <cell r="L348">
            <v>3</v>
          </cell>
          <cell r="M348" t="str">
            <v>青蔥段</v>
          </cell>
          <cell r="N348">
            <v>1</v>
          </cell>
        </row>
        <row r="349">
          <cell r="C349" t="str">
            <v>花枝丸*3</v>
          </cell>
          <cell r="D349">
            <v>1</v>
          </cell>
          <cell r="E349" t="str">
            <v>花枝丸</v>
          </cell>
          <cell r="F349">
            <v>75</v>
          </cell>
        </row>
        <row r="350">
          <cell r="C350" t="str">
            <v>番茄虎皮蛋</v>
          </cell>
          <cell r="D350">
            <v>3</v>
          </cell>
          <cell r="E350" t="str">
            <v>CAS白煮蛋</v>
          </cell>
          <cell r="F350">
            <v>60</v>
          </cell>
          <cell r="G350" t="str">
            <v>番茄醬</v>
          </cell>
          <cell r="H350">
            <v>4.5</v>
          </cell>
          <cell r="I350" t="str">
            <v>TAP冷凍毛豆仁</v>
          </cell>
          <cell r="J350">
            <v>3</v>
          </cell>
          <cell r="K350" t="str">
            <v>番茄原件</v>
          </cell>
          <cell r="L350">
            <v>10</v>
          </cell>
          <cell r="M350" t="str">
            <v>剝皮洋蔥原件</v>
          </cell>
          <cell r="N350">
            <v>5</v>
          </cell>
        </row>
        <row r="351">
          <cell r="C351" t="str">
            <v>炸虎皮蛋</v>
          </cell>
          <cell r="D351">
            <v>2</v>
          </cell>
          <cell r="E351" t="str">
            <v>CAS白煮蛋</v>
          </cell>
          <cell r="F351">
            <v>60</v>
          </cell>
          <cell r="G351" t="str">
            <v>非基改百頁豆腐</v>
          </cell>
          <cell r="H351">
            <v>50</v>
          </cell>
          <cell r="I351" t="str">
            <v>四季豆(處理好)</v>
          </cell>
          <cell r="J351">
            <v>5</v>
          </cell>
        </row>
        <row r="352">
          <cell r="C352" t="str">
            <v>紅茶滷蛋</v>
          </cell>
          <cell r="D352">
            <v>5</v>
          </cell>
          <cell r="E352" t="str">
            <v>CAS白煮蛋</v>
          </cell>
          <cell r="F352">
            <v>60</v>
          </cell>
          <cell r="G352" t="str">
            <v>非基改小四角油丁</v>
          </cell>
          <cell r="H352">
            <v>40</v>
          </cell>
          <cell r="I352" t="str">
            <v>乾海結</v>
          </cell>
          <cell r="J352">
            <v>4</v>
          </cell>
          <cell r="K352" t="str">
            <v>紅茶</v>
          </cell>
          <cell r="L352">
            <v>0.2</v>
          </cell>
          <cell r="M352" t="str">
            <v>滷包(大)</v>
          </cell>
        </row>
        <row r="353">
          <cell r="C353" t="str">
            <v>筍香肉燥(2)</v>
          </cell>
          <cell r="D353">
            <v>6</v>
          </cell>
          <cell r="E353" t="str">
            <v>絞肉</v>
          </cell>
          <cell r="F353">
            <v>38</v>
          </cell>
          <cell r="G353" t="str">
            <v>白蘿蔔小丁</v>
          </cell>
          <cell r="H353">
            <v>15</v>
          </cell>
          <cell r="I353" t="str">
            <v>鮮筍丁</v>
          </cell>
          <cell r="J353">
            <v>15</v>
          </cell>
          <cell r="K353" t="str">
            <v>乾海結</v>
          </cell>
          <cell r="L353">
            <v>5</v>
          </cell>
          <cell r="M353" t="str">
            <v>紅蘿蔔小丁</v>
          </cell>
          <cell r="N353">
            <v>8</v>
          </cell>
          <cell r="O353" t="str">
            <v>滷包(大)</v>
          </cell>
        </row>
        <row r="354">
          <cell r="C354" t="str">
            <v>什錦滷蛋</v>
          </cell>
          <cell r="D354">
            <v>4</v>
          </cell>
          <cell r="E354" t="str">
            <v>CAS白煮蛋</v>
          </cell>
          <cell r="F354">
            <v>60</v>
          </cell>
          <cell r="G354" t="str">
            <v>非基改大黑豆乾9丁</v>
          </cell>
          <cell r="H354">
            <v>30</v>
          </cell>
          <cell r="I354" t="str">
            <v>乾海結</v>
          </cell>
          <cell r="J354">
            <v>4</v>
          </cell>
          <cell r="K354" t="str">
            <v>滷包(大)</v>
          </cell>
        </row>
        <row r="355">
          <cell r="C355" t="str">
            <v>滷蛋干丁</v>
          </cell>
          <cell r="D355">
            <v>4</v>
          </cell>
          <cell r="E355" t="str">
            <v>CAS白煮蛋</v>
          </cell>
          <cell r="F355">
            <v>60</v>
          </cell>
          <cell r="G355" t="str">
            <v>非基改1/4豆干</v>
          </cell>
          <cell r="H355">
            <v>35</v>
          </cell>
          <cell r="I355" t="str">
            <v>乾海結</v>
          </cell>
          <cell r="J355">
            <v>4</v>
          </cell>
          <cell r="K355" t="str">
            <v>滷包(大)</v>
          </cell>
        </row>
        <row r="356">
          <cell r="C356" t="str">
            <v>綜合滷蛋</v>
          </cell>
          <cell r="D356">
            <v>5</v>
          </cell>
          <cell r="E356" t="str">
            <v>CAS白煮蛋</v>
          </cell>
          <cell r="F356">
            <v>60</v>
          </cell>
          <cell r="G356" t="str">
            <v>非基改大黑豆乾9丁</v>
          </cell>
          <cell r="H356">
            <v>20</v>
          </cell>
          <cell r="I356" t="str">
            <v>白蘿蔔中丁</v>
          </cell>
          <cell r="J356">
            <v>15</v>
          </cell>
          <cell r="K356" t="str">
            <v>乾海結</v>
          </cell>
          <cell r="L356">
            <v>4</v>
          </cell>
          <cell r="M356" t="str">
            <v>滷包(大)</v>
          </cell>
        </row>
        <row r="357">
          <cell r="C357" t="str">
            <v>蘿蔔油腐</v>
          </cell>
          <cell r="D357">
            <v>4</v>
          </cell>
          <cell r="E357" t="str">
            <v>非基改小四角油丁</v>
          </cell>
          <cell r="F357">
            <v>32</v>
          </cell>
          <cell r="G357" t="str">
            <v>白蘿蔔中丁</v>
          </cell>
          <cell r="H357">
            <v>38</v>
          </cell>
          <cell r="I357" t="str">
            <v>乾海結</v>
          </cell>
          <cell r="J357">
            <v>5</v>
          </cell>
          <cell r="K357" t="str">
            <v>滷包(大)</v>
          </cell>
        </row>
        <row r="358">
          <cell r="C358" t="str">
            <v>綜合滷味</v>
          </cell>
          <cell r="D358">
            <v>4</v>
          </cell>
          <cell r="E358" t="str">
            <v>非基改1/4豆干</v>
          </cell>
          <cell r="F358">
            <v>20</v>
          </cell>
          <cell r="G358" t="str">
            <v>甜不辣</v>
          </cell>
          <cell r="H358">
            <v>24</v>
          </cell>
          <cell r="I358" t="str">
            <v>白蘿蔔中丁</v>
          </cell>
          <cell r="J358">
            <v>17</v>
          </cell>
          <cell r="K358" t="str">
            <v>乾海結</v>
          </cell>
          <cell r="L358">
            <v>4</v>
          </cell>
          <cell r="M358" t="str">
            <v>滷包(大)</v>
          </cell>
        </row>
        <row r="359">
          <cell r="C359" t="str">
            <v>綜合滷味(2)</v>
          </cell>
          <cell r="D359">
            <v>4</v>
          </cell>
          <cell r="E359" t="str">
            <v>非基改1/4豆干</v>
          </cell>
          <cell r="F359">
            <v>22</v>
          </cell>
          <cell r="G359" t="str">
            <v>貢丸</v>
          </cell>
          <cell r="H359">
            <v>18</v>
          </cell>
          <cell r="I359" t="str">
            <v>白蘿蔔中丁</v>
          </cell>
          <cell r="J359">
            <v>20</v>
          </cell>
          <cell r="K359" t="str">
            <v>一公分玉米段</v>
          </cell>
          <cell r="L359">
            <v>10</v>
          </cell>
          <cell r="M359" t="str">
            <v>滷包(大)</v>
          </cell>
        </row>
        <row r="360">
          <cell r="C360" t="str">
            <v>綜合滷味(3)</v>
          </cell>
          <cell r="D360">
            <v>4</v>
          </cell>
          <cell r="E360" t="str">
            <v>非基改1/4豆干</v>
          </cell>
          <cell r="F360">
            <v>17</v>
          </cell>
          <cell r="G360" t="str">
            <v>高麗菜原件</v>
          </cell>
          <cell r="H360">
            <v>22</v>
          </cell>
          <cell r="I360" t="str">
            <v>甜不辣</v>
          </cell>
          <cell r="J360">
            <v>13</v>
          </cell>
          <cell r="K360" t="str">
            <v>乾海結</v>
          </cell>
          <cell r="L360">
            <v>4</v>
          </cell>
          <cell r="M360" t="str">
            <v>滷包(大)</v>
          </cell>
        </row>
        <row r="361">
          <cell r="C361" t="str">
            <v>肉燥油腐</v>
          </cell>
          <cell r="D361">
            <v>4</v>
          </cell>
          <cell r="E361" t="str">
            <v>非基改小四角油丁</v>
          </cell>
          <cell r="F361">
            <v>30</v>
          </cell>
          <cell r="G361" t="str">
            <v>白蘿蔔中丁</v>
          </cell>
          <cell r="H361">
            <v>15</v>
          </cell>
          <cell r="I361" t="str">
            <v>絞肉</v>
          </cell>
          <cell r="J361">
            <v>25</v>
          </cell>
          <cell r="K361" t="str">
            <v>乾海結</v>
          </cell>
          <cell r="L361">
            <v>4</v>
          </cell>
          <cell r="M361" t="str">
            <v>滷包(大)</v>
          </cell>
        </row>
        <row r="362">
          <cell r="C362" t="str">
            <v>香菇肉燥油腐</v>
          </cell>
          <cell r="D362">
            <v>5</v>
          </cell>
          <cell r="E362" t="str">
            <v>非基改小四角油丁</v>
          </cell>
          <cell r="F362">
            <v>32</v>
          </cell>
          <cell r="G362" t="str">
            <v>乾海結</v>
          </cell>
          <cell r="H362">
            <v>4</v>
          </cell>
          <cell r="I362" t="str">
            <v>絞肉</v>
          </cell>
          <cell r="J362">
            <v>35</v>
          </cell>
          <cell r="K362" t="str">
            <v>香菇原件</v>
          </cell>
          <cell r="L362">
            <v>10</v>
          </cell>
          <cell r="M362" t="str">
            <v>滷包(大)</v>
          </cell>
        </row>
        <row r="363">
          <cell r="C363" t="str">
            <v>鴿蛋肉燥(2)</v>
          </cell>
          <cell r="D363">
            <v>3</v>
          </cell>
          <cell r="E363" t="str">
            <v>冬瓜小丁</v>
          </cell>
          <cell r="F363">
            <v>30</v>
          </cell>
          <cell r="G363" t="str">
            <v>鴿蛋</v>
          </cell>
          <cell r="H363">
            <v>12.5</v>
          </cell>
          <cell r="I363" t="str">
            <v>絞肉</v>
          </cell>
          <cell r="J363">
            <v>60</v>
          </cell>
        </row>
        <row r="364">
          <cell r="C364" t="str">
            <v>海帶肉絲</v>
          </cell>
          <cell r="D364">
            <v>4</v>
          </cell>
          <cell r="E364" t="str">
            <v>乾海絲</v>
          </cell>
          <cell r="F364">
            <v>11</v>
          </cell>
          <cell r="G364" t="str">
            <v>肉絲</v>
          </cell>
          <cell r="H364">
            <v>10</v>
          </cell>
          <cell r="I364" t="str">
            <v>紅蘿蔔絲</v>
          </cell>
          <cell r="J364">
            <v>8</v>
          </cell>
          <cell r="K364" t="str">
            <v>九層塔</v>
          </cell>
          <cell r="L364">
            <v>3</v>
          </cell>
        </row>
        <row r="366">
          <cell r="C366" t="str">
            <v>滷豆包</v>
          </cell>
          <cell r="D366">
            <v>3</v>
          </cell>
          <cell r="E366" t="str">
            <v>非基改豆包(炸)</v>
          </cell>
          <cell r="F366">
            <v>60</v>
          </cell>
          <cell r="G366" t="str">
            <v>白蘿蔔中丁</v>
          </cell>
          <cell r="H366">
            <v>25</v>
          </cell>
          <cell r="I366" t="str">
            <v>香菇原件</v>
          </cell>
          <cell r="J366">
            <v>4</v>
          </cell>
          <cell r="K366" t="str">
            <v>滷包(大)</v>
          </cell>
        </row>
        <row r="367">
          <cell r="C367" t="str">
            <v>茄汁豆包</v>
          </cell>
          <cell r="D367">
            <v>4</v>
          </cell>
          <cell r="E367" t="str">
            <v>豆包(炸)</v>
          </cell>
          <cell r="F367">
            <v>60</v>
          </cell>
          <cell r="G367" t="str">
            <v>黃椒</v>
          </cell>
          <cell r="H367">
            <v>2</v>
          </cell>
          <cell r="I367" t="str">
            <v>青椒</v>
          </cell>
          <cell r="J367">
            <v>3.3</v>
          </cell>
          <cell r="K367" t="str">
            <v>番茄醬</v>
          </cell>
          <cell r="L367">
            <v>2</v>
          </cell>
        </row>
        <row r="368">
          <cell r="C368" t="str">
            <v>甜椒豆包</v>
          </cell>
          <cell r="D368">
            <v>5</v>
          </cell>
          <cell r="E368" t="str">
            <v>豆包(炸)</v>
          </cell>
          <cell r="F368">
            <v>60</v>
          </cell>
          <cell r="G368" t="str">
            <v>紅椒</v>
          </cell>
          <cell r="H368">
            <v>1</v>
          </cell>
          <cell r="I368" t="str">
            <v>黃椒</v>
          </cell>
          <cell r="J368">
            <v>1</v>
          </cell>
          <cell r="K368" t="str">
            <v>青椒</v>
          </cell>
          <cell r="L368">
            <v>3.3</v>
          </cell>
        </row>
        <row r="369">
          <cell r="C369" t="str">
            <v>彩椒豆包</v>
          </cell>
          <cell r="D369">
            <v>4</v>
          </cell>
          <cell r="E369" t="str">
            <v>非基改豆包(炸)</v>
          </cell>
          <cell r="F369">
            <v>60</v>
          </cell>
          <cell r="G369" t="str">
            <v>紅椒小丁</v>
          </cell>
          <cell r="H369">
            <v>2</v>
          </cell>
          <cell r="I369" t="str">
            <v>黃椒小丁</v>
          </cell>
          <cell r="J369">
            <v>2</v>
          </cell>
          <cell r="K369" t="str">
            <v>杏鮑菇原件</v>
          </cell>
          <cell r="L369">
            <v>5</v>
          </cell>
        </row>
        <row r="370">
          <cell r="C370" t="str">
            <v>沙茶豆包</v>
          </cell>
          <cell r="D370">
            <v>7</v>
          </cell>
          <cell r="E370" t="str">
            <v>非基改豆包(炸)</v>
          </cell>
          <cell r="F370">
            <v>50</v>
          </cell>
          <cell r="G370" t="str">
            <v>紅蘿蔔片丁</v>
          </cell>
          <cell r="H370">
            <v>6</v>
          </cell>
          <cell r="I370" t="str">
            <v>剝皮洋蔥原件</v>
          </cell>
          <cell r="J370">
            <v>20</v>
          </cell>
          <cell r="K370" t="str">
            <v>秀珍菇</v>
          </cell>
          <cell r="L370">
            <v>5</v>
          </cell>
          <cell r="M370" t="str">
            <v>乾木耳</v>
          </cell>
          <cell r="N370">
            <v>0.5</v>
          </cell>
          <cell r="O370" t="str">
            <v>TAP冷凍毛豆仁</v>
          </cell>
          <cell r="P370">
            <v>4</v>
          </cell>
          <cell r="Q370" t="str">
            <v>沙茶醬</v>
          </cell>
          <cell r="R370">
            <v>2</v>
          </cell>
        </row>
        <row r="371">
          <cell r="C371" t="str">
            <v>蒟蒻豆包</v>
          </cell>
          <cell r="D371">
            <v>5</v>
          </cell>
          <cell r="E371" t="str">
            <v>非基改生豆包</v>
          </cell>
          <cell r="F371">
            <v>32</v>
          </cell>
          <cell r="G371" t="str">
            <v>白蒟蒻片</v>
          </cell>
          <cell r="H371">
            <v>8</v>
          </cell>
          <cell r="I371" t="str">
            <v>紅蘿蔔片丁</v>
          </cell>
          <cell r="J371">
            <v>7</v>
          </cell>
          <cell r="K371" t="str">
            <v>高麗菜原件</v>
          </cell>
          <cell r="L371">
            <v>25</v>
          </cell>
          <cell r="M371" t="str">
            <v>芹菜段</v>
          </cell>
          <cell r="N371">
            <v>3</v>
          </cell>
        </row>
        <row r="372">
          <cell r="C372" t="str">
            <v>紅燒油腐</v>
          </cell>
          <cell r="D372">
            <v>5</v>
          </cell>
          <cell r="E372" t="str">
            <v>非基改小三角油腐</v>
          </cell>
          <cell r="F372">
            <v>50</v>
          </cell>
          <cell r="G372" t="str">
            <v>紅蘿蔔中丁</v>
          </cell>
          <cell r="H372">
            <v>10</v>
          </cell>
          <cell r="I372" t="str">
            <v>杏鮑菇原件</v>
          </cell>
          <cell r="J372">
            <v>10</v>
          </cell>
          <cell r="K372" t="str">
            <v>乾木耳</v>
          </cell>
          <cell r="L372">
            <v>0.25</v>
          </cell>
          <cell r="M372" t="str">
            <v>青蔥珠</v>
          </cell>
          <cell r="N372">
            <v>2</v>
          </cell>
        </row>
        <row r="373">
          <cell r="C373" t="str">
            <v>炸豆腐</v>
          </cell>
          <cell r="D373">
            <v>6</v>
          </cell>
          <cell r="E373" t="str">
            <v>豆腐</v>
          </cell>
          <cell r="F373">
            <v>90</v>
          </cell>
          <cell r="G373" t="str">
            <v>台芹</v>
          </cell>
          <cell r="H373">
            <v>0.5</v>
          </cell>
          <cell r="I373" t="str">
            <v>四季豆(處理好)</v>
          </cell>
          <cell r="J373">
            <v>1.5</v>
          </cell>
          <cell r="K373" t="str">
            <v>秀珍菇</v>
          </cell>
          <cell r="L373">
            <v>6</v>
          </cell>
          <cell r="M373" t="str">
            <v>珊瑚菇</v>
          </cell>
          <cell r="N373">
            <v>6</v>
          </cell>
          <cell r="O373" t="str">
            <v>濕香菇</v>
          </cell>
          <cell r="P373">
            <v>4</v>
          </cell>
        </row>
        <row r="374">
          <cell r="C374" t="str">
            <v xml:space="preserve">宮保豆腐 </v>
          </cell>
          <cell r="D374">
            <v>7</v>
          </cell>
          <cell r="E374" t="str">
            <v>豆腐</v>
          </cell>
          <cell r="F374">
            <v>90</v>
          </cell>
          <cell r="G374" t="str">
            <v>剝皮洋蔥</v>
          </cell>
          <cell r="H374">
            <v>3</v>
          </cell>
          <cell r="I374" t="str">
            <v>青椒</v>
          </cell>
          <cell r="J374">
            <v>3</v>
          </cell>
          <cell r="K374" t="str">
            <v>紅椒</v>
          </cell>
          <cell r="L374">
            <v>2</v>
          </cell>
          <cell r="M374" t="str">
            <v>油花生</v>
          </cell>
          <cell r="N374">
            <v>2</v>
          </cell>
          <cell r="O374" t="str">
            <v>乾辣椒</v>
          </cell>
          <cell r="Q374" t="str">
            <v>花椒粒</v>
          </cell>
        </row>
        <row r="375">
          <cell r="C375" t="str">
            <v>紅燒豆腸</v>
          </cell>
          <cell r="D375">
            <v>3</v>
          </cell>
          <cell r="E375" t="str">
            <v>非基改豆腸(切)</v>
          </cell>
          <cell r="F375">
            <v>33.5</v>
          </cell>
          <cell r="G375" t="str">
            <v>白蘿蔔中丁</v>
          </cell>
          <cell r="H375">
            <v>23</v>
          </cell>
          <cell r="I375" t="str">
            <v>紅蘿蔔中丁</v>
          </cell>
          <cell r="J375">
            <v>10</v>
          </cell>
          <cell r="K375" t="str">
            <v>杏鮑菇原件</v>
          </cell>
          <cell r="L375">
            <v>8</v>
          </cell>
        </row>
        <row r="376">
          <cell r="C376" t="str">
            <v>紅燒什錦</v>
          </cell>
          <cell r="D376">
            <v>6</v>
          </cell>
          <cell r="E376" t="str">
            <v>麵腸(切)</v>
          </cell>
          <cell r="F376">
            <v>22</v>
          </cell>
          <cell r="G376" t="str">
            <v>白蘿蔔片丁</v>
          </cell>
          <cell r="H376">
            <v>45</v>
          </cell>
          <cell r="I376" t="str">
            <v>紅蘿蔔片丁</v>
          </cell>
          <cell r="J376">
            <v>10</v>
          </cell>
          <cell r="K376" t="str">
            <v>秀珍菇</v>
          </cell>
          <cell r="L376">
            <v>4</v>
          </cell>
          <cell r="M376" t="str">
            <v>杏鮑菇原件</v>
          </cell>
          <cell r="N376">
            <v>4</v>
          </cell>
        </row>
        <row r="377">
          <cell r="C377" t="str">
            <v>羅漢大齋(2)</v>
          </cell>
          <cell r="D377">
            <v>7</v>
          </cell>
          <cell r="E377" t="str">
            <v>麵腸(切)</v>
          </cell>
          <cell r="F377">
            <v>10</v>
          </cell>
          <cell r="G377" t="str">
            <v>小車輪</v>
          </cell>
          <cell r="H377">
            <v>4.2</v>
          </cell>
          <cell r="I377" t="str">
            <v>大白菜</v>
          </cell>
          <cell r="J377">
            <v>35</v>
          </cell>
          <cell r="K377" t="str">
            <v>紅卜</v>
          </cell>
          <cell r="L377">
            <v>10</v>
          </cell>
          <cell r="M377" t="str">
            <v>金針菇</v>
          </cell>
          <cell r="N377">
            <v>5</v>
          </cell>
          <cell r="O377" t="str">
            <v>秀珍菇</v>
          </cell>
          <cell r="P377">
            <v>6</v>
          </cell>
          <cell r="Q377" t="str">
            <v>濕香菇</v>
          </cell>
          <cell r="R377">
            <v>4</v>
          </cell>
        </row>
        <row r="378">
          <cell r="C378" t="str">
            <v>糖醋麵腸</v>
          </cell>
          <cell r="D378">
            <v>7</v>
          </cell>
          <cell r="E378" t="str">
            <v>麵腸(切)</v>
          </cell>
          <cell r="F378">
            <v>43</v>
          </cell>
          <cell r="G378" t="str">
            <v>洋芋原件</v>
          </cell>
          <cell r="H378">
            <v>35</v>
          </cell>
          <cell r="I378" t="str">
            <v>青椒</v>
          </cell>
          <cell r="J378">
            <v>3</v>
          </cell>
          <cell r="K378" t="str">
            <v>紅椒</v>
          </cell>
          <cell r="L378">
            <v>1.5</v>
          </cell>
          <cell r="M378" t="str">
            <v>黃椒</v>
          </cell>
          <cell r="N378">
            <v>1.5</v>
          </cell>
          <cell r="O378" t="str">
            <v>鳳梨罐</v>
          </cell>
          <cell r="P378">
            <v>3</v>
          </cell>
          <cell r="Q378" t="str">
            <v>番茄醬</v>
          </cell>
          <cell r="R378">
            <v>1.2</v>
          </cell>
        </row>
        <row r="379">
          <cell r="C379" t="str">
            <v>糖醋麵腸(2)</v>
          </cell>
          <cell r="D379">
            <v>5</v>
          </cell>
          <cell r="E379" t="str">
            <v>麵腸(切)</v>
          </cell>
          <cell r="F379">
            <v>43</v>
          </cell>
          <cell r="G379" t="str">
            <v>紅卜</v>
          </cell>
          <cell r="H379">
            <v>10</v>
          </cell>
          <cell r="I379" t="str">
            <v>小黃瓜</v>
          </cell>
          <cell r="J379">
            <v>12</v>
          </cell>
          <cell r="K379" t="str">
            <v>鳳梨罐</v>
          </cell>
          <cell r="L379">
            <v>3</v>
          </cell>
          <cell r="M379" t="str">
            <v>番茄醬</v>
          </cell>
          <cell r="N379">
            <v>1.2</v>
          </cell>
        </row>
        <row r="380">
          <cell r="C380" t="str">
            <v>三杯麵輪</v>
          </cell>
          <cell r="D380">
            <v>8</v>
          </cell>
          <cell r="E380" t="str">
            <v>麵腸(切)</v>
          </cell>
          <cell r="F380">
            <v>30</v>
          </cell>
          <cell r="G380" t="str">
            <v>麵輪</v>
          </cell>
          <cell r="H380">
            <v>8</v>
          </cell>
          <cell r="I380" t="str">
            <v>紅蘿蔔片丁</v>
          </cell>
          <cell r="J380">
            <v>10</v>
          </cell>
          <cell r="K380" t="str">
            <v>杏鮑菇原件</v>
          </cell>
          <cell r="L380">
            <v>10</v>
          </cell>
          <cell r="M380" t="str">
            <v>九層塔</v>
          </cell>
          <cell r="N380">
            <v>1</v>
          </cell>
          <cell r="O380" t="str">
            <v>薑片</v>
          </cell>
          <cell r="P380">
            <v>1</v>
          </cell>
          <cell r="Q380" t="str">
            <v>蒜頭粒</v>
          </cell>
          <cell r="R380">
            <v>1</v>
          </cell>
          <cell r="S380" t="str">
            <v>黑麻油</v>
          </cell>
          <cell r="T380">
            <v>1</v>
          </cell>
        </row>
        <row r="381">
          <cell r="C381" t="str">
            <v>上海年糕</v>
          </cell>
          <cell r="D381">
            <v>5</v>
          </cell>
          <cell r="E381" t="str">
            <v>年糕條</v>
          </cell>
          <cell r="F381">
            <v>38</v>
          </cell>
          <cell r="G381" t="str">
            <v>大白菜段</v>
          </cell>
          <cell r="H381">
            <v>25</v>
          </cell>
          <cell r="I381" t="str">
            <v>紅蘿蔔絲</v>
          </cell>
          <cell r="J381">
            <v>7</v>
          </cell>
          <cell r="K381" t="str">
            <v>香菇原件</v>
          </cell>
          <cell r="L381">
            <v>5</v>
          </cell>
          <cell r="M381" t="str">
            <v>素肚(切)</v>
          </cell>
          <cell r="N381">
            <v>15</v>
          </cell>
        </row>
        <row r="382">
          <cell r="C382" t="str">
            <v>上海年糕(2)</v>
          </cell>
          <cell r="D382">
            <v>5</v>
          </cell>
          <cell r="E382" t="str">
            <v>年糕條</v>
          </cell>
          <cell r="F382">
            <v>38</v>
          </cell>
          <cell r="G382" t="str">
            <v>大白菜段</v>
          </cell>
          <cell r="H382">
            <v>30</v>
          </cell>
          <cell r="I382" t="str">
            <v>紅蘿蔔絲</v>
          </cell>
          <cell r="J382">
            <v>7</v>
          </cell>
          <cell r="K382" t="str">
            <v>香菇原件</v>
          </cell>
          <cell r="L382">
            <v>5</v>
          </cell>
          <cell r="M382" t="str">
            <v>肉絲</v>
          </cell>
          <cell r="N382">
            <v>7</v>
          </cell>
        </row>
        <row r="384">
          <cell r="C384" t="str">
            <v>素燉佛跳牆</v>
          </cell>
          <cell r="D384">
            <v>7</v>
          </cell>
          <cell r="E384" t="str">
            <v>素肉角(乾)</v>
          </cell>
          <cell r="F384">
            <v>3</v>
          </cell>
          <cell r="G384" t="str">
            <v>乾栗子</v>
          </cell>
          <cell r="H384">
            <v>2.2000000000000002</v>
          </cell>
          <cell r="I384" t="str">
            <v>筍干</v>
          </cell>
          <cell r="J384">
            <v>17.3</v>
          </cell>
          <cell r="K384" t="str">
            <v>芋頭</v>
          </cell>
          <cell r="L384">
            <v>14.5</v>
          </cell>
          <cell r="M384" t="str">
            <v>大白菜</v>
          </cell>
          <cell r="N384">
            <v>29</v>
          </cell>
          <cell r="O384" t="str">
            <v>濕香菇</v>
          </cell>
          <cell r="P384">
            <v>2.2000000000000002</v>
          </cell>
          <cell r="Q384" t="str">
            <v>蒜頭粒</v>
          </cell>
          <cell r="R384">
            <v>1</v>
          </cell>
        </row>
        <row r="385">
          <cell r="C385" t="str">
            <v>素瓜仔肉</v>
          </cell>
          <cell r="D385">
            <v>4</v>
          </cell>
          <cell r="E385" t="str">
            <v>豆干丁</v>
          </cell>
          <cell r="F385">
            <v>43.5</v>
          </cell>
          <cell r="G385" t="str">
            <v>粗顆粒素肉末</v>
          </cell>
          <cell r="H385">
            <v>3</v>
          </cell>
          <cell r="I385" t="str">
            <v>蔭花瓜</v>
          </cell>
          <cell r="J385">
            <v>10</v>
          </cell>
          <cell r="K385" t="str">
            <v>濕香菇</v>
          </cell>
          <cell r="L385">
            <v>3.5</v>
          </cell>
        </row>
        <row r="386">
          <cell r="C386" t="str">
            <v>素瓜仔肉(2)</v>
          </cell>
          <cell r="D386">
            <v>4</v>
          </cell>
          <cell r="E386" t="str">
            <v>豆干丁</v>
          </cell>
          <cell r="F386">
            <v>43.5</v>
          </cell>
          <cell r="G386" t="str">
            <v>油腐邊</v>
          </cell>
          <cell r="H386">
            <v>20</v>
          </cell>
          <cell r="I386" t="str">
            <v>蔭花瓜</v>
          </cell>
          <cell r="J386">
            <v>20</v>
          </cell>
          <cell r="K386" t="str">
            <v>濕香菇</v>
          </cell>
          <cell r="L386">
            <v>3.5</v>
          </cell>
        </row>
        <row r="387">
          <cell r="C387" t="str">
            <v>蓮藕燒烤麩</v>
          </cell>
          <cell r="D387">
            <v>6</v>
          </cell>
          <cell r="E387" t="str">
            <v>烤麩</v>
          </cell>
          <cell r="F387">
            <v>18</v>
          </cell>
          <cell r="G387" t="str">
            <v>濕香菇</v>
          </cell>
          <cell r="H387">
            <v>3</v>
          </cell>
          <cell r="I387" t="str">
            <v>蓮藕</v>
          </cell>
          <cell r="J387">
            <v>9.3000000000000007</v>
          </cell>
          <cell r="K387" t="str">
            <v>百頁豆腐</v>
          </cell>
          <cell r="L387">
            <v>10</v>
          </cell>
          <cell r="M387" t="str">
            <v>白卜</v>
          </cell>
          <cell r="N387">
            <v>20</v>
          </cell>
          <cell r="O387" t="str">
            <v>紅卜</v>
          </cell>
          <cell r="P387">
            <v>10</v>
          </cell>
        </row>
        <row r="388">
          <cell r="C388" t="str">
            <v>蓮藕燒百頁</v>
          </cell>
          <cell r="D388">
            <v>5</v>
          </cell>
          <cell r="E388" t="str">
            <v>濕香菇</v>
          </cell>
          <cell r="F388">
            <v>3</v>
          </cell>
          <cell r="G388" t="str">
            <v>蓮藕</v>
          </cell>
          <cell r="H388">
            <v>9</v>
          </cell>
          <cell r="I388" t="str">
            <v>百頁豆腐</v>
          </cell>
          <cell r="J388">
            <v>35</v>
          </cell>
          <cell r="K388" t="str">
            <v>白卜</v>
          </cell>
          <cell r="L388">
            <v>33</v>
          </cell>
          <cell r="M388" t="str">
            <v>紅卜</v>
          </cell>
          <cell r="N388">
            <v>10</v>
          </cell>
        </row>
        <row r="389">
          <cell r="C389" t="str">
            <v>豆瓣百頁</v>
          </cell>
          <cell r="D389">
            <v>5</v>
          </cell>
          <cell r="E389" t="str">
            <v>非基改生豆包</v>
          </cell>
          <cell r="F389">
            <v>45</v>
          </cell>
          <cell r="G389" t="str">
            <v>絞肉</v>
          </cell>
          <cell r="H389">
            <v>20</v>
          </cell>
          <cell r="I389" t="str">
            <v>紅蘿蔔絲</v>
          </cell>
          <cell r="J389">
            <v>7</v>
          </cell>
          <cell r="K389" t="str">
            <v>一公分西芹段</v>
          </cell>
          <cell r="L389">
            <v>10</v>
          </cell>
          <cell r="M389" t="str">
            <v>豆瓣醬</v>
          </cell>
        </row>
        <row r="390">
          <cell r="C390" t="str">
            <v>三杯百頁</v>
          </cell>
          <cell r="D390">
            <v>6</v>
          </cell>
          <cell r="E390" t="str">
            <v>非基改百頁豆腐</v>
          </cell>
          <cell r="F390">
            <v>35</v>
          </cell>
          <cell r="G390" t="str">
            <v>杏鮑菇原件</v>
          </cell>
          <cell r="H390">
            <v>25</v>
          </cell>
          <cell r="I390" t="str">
            <v>紅蘿蔔片丁</v>
          </cell>
          <cell r="J390">
            <v>8</v>
          </cell>
          <cell r="K390" t="str">
            <v>九層塔</v>
          </cell>
          <cell r="L390">
            <v>3</v>
          </cell>
          <cell r="M390" t="str">
            <v>薑片</v>
          </cell>
          <cell r="N390">
            <v>2</v>
          </cell>
          <cell r="O390" t="str">
            <v>麻油</v>
          </cell>
          <cell r="P390">
            <v>2</v>
          </cell>
        </row>
        <row r="391">
          <cell r="C391" t="str">
            <v>芹菜炒豆干</v>
          </cell>
          <cell r="D391">
            <v>5</v>
          </cell>
          <cell r="E391" t="str">
            <v>非基改豆干片</v>
          </cell>
          <cell r="F391">
            <v>35</v>
          </cell>
          <cell r="G391" t="str">
            <v>西芹段</v>
          </cell>
          <cell r="H391">
            <v>25</v>
          </cell>
          <cell r="I391" t="str">
            <v>乾木耳</v>
          </cell>
          <cell r="J391">
            <v>0.25</v>
          </cell>
          <cell r="K391" t="str">
            <v>高麗菜原件</v>
          </cell>
          <cell r="L391">
            <v>15</v>
          </cell>
          <cell r="M391" t="str">
            <v>香菇原件</v>
          </cell>
          <cell r="N391">
            <v>5</v>
          </cell>
        </row>
        <row r="392">
          <cell r="C392" t="str">
            <v>素雞鮑菇</v>
          </cell>
          <cell r="D392">
            <v>4</v>
          </cell>
          <cell r="E392" t="str">
            <v>非基改素雞片</v>
          </cell>
          <cell r="F392">
            <v>42</v>
          </cell>
          <cell r="G392" t="str">
            <v>杏鮑菇原件</v>
          </cell>
          <cell r="H392">
            <v>15</v>
          </cell>
          <cell r="I392" t="str">
            <v>香菇原件</v>
          </cell>
          <cell r="J392">
            <v>5</v>
          </cell>
          <cell r="K392" t="str">
            <v>紅蘿蔔片丁</v>
          </cell>
          <cell r="L392">
            <v>8</v>
          </cell>
          <cell r="M392" t="str">
            <v>一公分西芹段</v>
          </cell>
          <cell r="N392">
            <v>6</v>
          </cell>
        </row>
        <row r="393">
          <cell r="C393" t="str">
            <v>醬燒豆腸</v>
          </cell>
          <cell r="D393">
            <v>5</v>
          </cell>
          <cell r="E393" t="str">
            <v>非基改豆腸(切)</v>
          </cell>
          <cell r="F393">
            <v>33.5</v>
          </cell>
          <cell r="G393" t="str">
            <v>豆薯片丁</v>
          </cell>
          <cell r="H393">
            <v>23</v>
          </cell>
          <cell r="I393" t="str">
            <v>一公分西芹段</v>
          </cell>
          <cell r="J393">
            <v>8</v>
          </cell>
          <cell r="K393" t="str">
            <v>紅椒小丁</v>
          </cell>
          <cell r="L393">
            <v>5</v>
          </cell>
          <cell r="M393" t="str">
            <v>黃椒小丁</v>
          </cell>
          <cell r="N393">
            <v>5</v>
          </cell>
        </row>
        <row r="394">
          <cell r="C394" t="str">
            <v>味噌豆腸</v>
          </cell>
          <cell r="D394">
            <v>5</v>
          </cell>
          <cell r="E394" t="str">
            <v>非基改豆腸(切)</v>
          </cell>
          <cell r="F394">
            <v>33.5</v>
          </cell>
          <cell r="G394" t="str">
            <v>白蘿蔔中丁</v>
          </cell>
          <cell r="H394">
            <v>23</v>
          </cell>
          <cell r="I394" t="str">
            <v>紅蘿蔔中丁</v>
          </cell>
          <cell r="J394">
            <v>10</v>
          </cell>
          <cell r="K394" t="str">
            <v>香菇原件</v>
          </cell>
          <cell r="L394">
            <v>8</v>
          </cell>
          <cell r="M394" t="str">
            <v>味噌(9kg/箱)</v>
          </cell>
          <cell r="N394">
            <v>7</v>
          </cell>
        </row>
        <row r="395">
          <cell r="C395" t="str">
            <v>梅干素燥滷蛋</v>
          </cell>
          <cell r="D395">
            <v>6</v>
          </cell>
          <cell r="E395" t="str">
            <v>CAS白煮蛋</v>
          </cell>
          <cell r="F395">
            <v>60</v>
          </cell>
          <cell r="G395" t="str">
            <v>非基改豆干丁</v>
          </cell>
          <cell r="H395">
            <v>25</v>
          </cell>
          <cell r="I395" t="str">
            <v>香菇原件</v>
          </cell>
          <cell r="J395">
            <v>6</v>
          </cell>
          <cell r="K395" t="str">
            <v>梅干菜</v>
          </cell>
          <cell r="L395">
            <v>5</v>
          </cell>
          <cell r="M395" t="str">
            <v>麵輪</v>
          </cell>
          <cell r="N395">
            <v>7</v>
          </cell>
          <cell r="O395" t="str">
            <v>蒜末</v>
          </cell>
          <cell r="P395">
            <v>0.5</v>
          </cell>
        </row>
        <row r="396">
          <cell r="C396" t="str">
            <v>素肉燥滷蛋</v>
          </cell>
          <cell r="D396">
            <v>4</v>
          </cell>
          <cell r="E396" t="str">
            <v>CAS白煮蛋</v>
          </cell>
          <cell r="F396">
            <v>60</v>
          </cell>
          <cell r="G396" t="str">
            <v>非基改豆干丁</v>
          </cell>
          <cell r="H396">
            <v>25</v>
          </cell>
          <cell r="I396" t="str">
            <v>剝皮洋蔥原件</v>
          </cell>
          <cell r="J396">
            <v>4</v>
          </cell>
          <cell r="K396" t="str">
            <v>香菇原件</v>
          </cell>
          <cell r="L396">
            <v>7</v>
          </cell>
          <cell r="M396" t="str">
            <v>麵輪</v>
          </cell>
          <cell r="N396">
            <v>7</v>
          </cell>
          <cell r="O396" t="str">
            <v>紅蔥末</v>
          </cell>
          <cell r="P396">
            <v>3</v>
          </cell>
        </row>
        <row r="397">
          <cell r="C397" t="str">
            <v>糖醋烤麩</v>
          </cell>
          <cell r="D397">
            <v>5</v>
          </cell>
          <cell r="E397" t="str">
            <v>烤麩(切)</v>
          </cell>
          <cell r="F397">
            <v>60</v>
          </cell>
          <cell r="G397" t="str">
            <v>紅椒小丁</v>
          </cell>
          <cell r="H397">
            <v>3</v>
          </cell>
          <cell r="I397" t="str">
            <v>鳳梨中丁</v>
          </cell>
          <cell r="J397">
            <v>4</v>
          </cell>
          <cell r="K397" t="str">
            <v>TAP冷凍毛豆仁</v>
          </cell>
          <cell r="L397">
            <v>4</v>
          </cell>
          <cell r="M397" t="str">
            <v>番茄醬</v>
          </cell>
          <cell r="N397">
            <v>9</v>
          </cell>
        </row>
        <row r="399">
          <cell r="C399" t="str">
            <v>魚香炒蛋</v>
          </cell>
          <cell r="D399">
            <v>6</v>
          </cell>
          <cell r="E399" t="str">
            <v>全蛋液</v>
          </cell>
          <cell r="F399">
            <v>50</v>
          </cell>
          <cell r="G399" t="str">
            <v>鮮筍絲(細)</v>
          </cell>
          <cell r="H399">
            <v>17</v>
          </cell>
          <cell r="I399" t="str">
            <v>紅卜</v>
          </cell>
          <cell r="J399">
            <v>10</v>
          </cell>
          <cell r="K399" t="str">
            <v>絞肉</v>
          </cell>
          <cell r="L399">
            <v>3</v>
          </cell>
          <cell r="M399" t="str">
            <v>濕木耳</v>
          </cell>
          <cell r="N399">
            <v>5</v>
          </cell>
          <cell r="O399" t="str">
            <v>奶粉</v>
          </cell>
          <cell r="P399">
            <v>8</v>
          </cell>
        </row>
        <row r="400">
          <cell r="C400" t="str">
            <v>木須炒蛋</v>
          </cell>
          <cell r="D400">
            <v>8</v>
          </cell>
          <cell r="E400" t="str">
            <v>CAS液蛋</v>
          </cell>
          <cell r="F400">
            <v>46</v>
          </cell>
          <cell r="G400" t="str">
            <v>高麗菜段</v>
          </cell>
          <cell r="H400">
            <v>20</v>
          </cell>
          <cell r="I400" t="str">
            <v>肉絲</v>
          </cell>
          <cell r="J400">
            <v>7</v>
          </cell>
          <cell r="K400" t="str">
            <v>濕木耳</v>
          </cell>
          <cell r="L400">
            <v>4</v>
          </cell>
          <cell r="M400" t="str">
            <v>青蔥段</v>
          </cell>
          <cell r="N400">
            <v>3</v>
          </cell>
          <cell r="O400" t="str">
            <v>紅蘿蔔絲</v>
          </cell>
          <cell r="P400">
            <v>7</v>
          </cell>
        </row>
        <row r="401">
          <cell r="C401" t="str">
            <v>玉米肉末炒蛋</v>
          </cell>
          <cell r="D401">
            <v>5</v>
          </cell>
          <cell r="E401" t="str">
            <v>CAS液蛋</v>
          </cell>
          <cell r="F401">
            <v>46</v>
          </cell>
          <cell r="G401" t="str">
            <v>絞肉</v>
          </cell>
          <cell r="H401">
            <v>10</v>
          </cell>
          <cell r="I401" t="str">
            <v>CAS冷凍玉米粒</v>
          </cell>
          <cell r="J401">
            <v>25</v>
          </cell>
          <cell r="K401" t="str">
            <v>紅蘿蔔小丁</v>
          </cell>
          <cell r="L401">
            <v>8</v>
          </cell>
        </row>
        <row r="402">
          <cell r="C402" t="str">
            <v>玉米肉末炒蛋(2)</v>
          </cell>
          <cell r="D402">
            <v>6</v>
          </cell>
          <cell r="E402" t="str">
            <v>CAS液蛋</v>
          </cell>
          <cell r="F402">
            <v>46</v>
          </cell>
          <cell r="G402" t="str">
            <v>絞肉</v>
          </cell>
          <cell r="H402">
            <v>7</v>
          </cell>
          <cell r="I402" t="str">
            <v>CAS冷凍玉米粒</v>
          </cell>
          <cell r="J402">
            <v>30</v>
          </cell>
          <cell r="K402" t="str">
            <v>TAP冷凍毛豆仁</v>
          </cell>
          <cell r="L402">
            <v>5</v>
          </cell>
        </row>
        <row r="403">
          <cell r="C403" t="str">
            <v>芙蓉炒蛋</v>
          </cell>
          <cell r="D403">
            <v>8</v>
          </cell>
          <cell r="E403" t="str">
            <v>全蛋液</v>
          </cell>
          <cell r="F403">
            <v>50</v>
          </cell>
          <cell r="G403" t="str">
            <v>鮮筍絲(細)</v>
          </cell>
          <cell r="H403">
            <v>22</v>
          </cell>
          <cell r="I403" t="str">
            <v>豆薯</v>
          </cell>
          <cell r="J403">
            <v>16</v>
          </cell>
          <cell r="K403" t="str">
            <v>絞肉</v>
          </cell>
          <cell r="L403">
            <v>3</v>
          </cell>
          <cell r="M403" t="str">
            <v>濕香菇</v>
          </cell>
          <cell r="N403">
            <v>3</v>
          </cell>
          <cell r="O403" t="str">
            <v>奶粉</v>
          </cell>
          <cell r="P403">
            <v>8</v>
          </cell>
          <cell r="Q403" t="str">
            <v>蔥</v>
          </cell>
        </row>
        <row r="404">
          <cell r="C404" t="str">
            <v>咖哩洋蔥炒蛋</v>
          </cell>
          <cell r="D404">
            <v>5</v>
          </cell>
          <cell r="E404" t="str">
            <v>CAS液蛋</v>
          </cell>
          <cell r="F404">
            <v>46</v>
          </cell>
          <cell r="G404" t="str">
            <v>剝皮洋蔥原件</v>
          </cell>
          <cell r="H404">
            <v>37</v>
          </cell>
          <cell r="I404" t="str">
            <v>紅蘿蔔絲</v>
          </cell>
          <cell r="J404">
            <v>10</v>
          </cell>
          <cell r="K404" t="str">
            <v>乾木耳</v>
          </cell>
          <cell r="L404">
            <v>0.5</v>
          </cell>
          <cell r="M404" t="str">
            <v>青蔥段</v>
          </cell>
          <cell r="N404">
            <v>2</v>
          </cell>
          <cell r="O404" t="str">
            <v>咖哩粉</v>
          </cell>
          <cell r="P404">
            <v>1</v>
          </cell>
        </row>
        <row r="405">
          <cell r="C405" t="str">
            <v>洋蔥炒蛋(2)</v>
          </cell>
          <cell r="D405">
            <v>4</v>
          </cell>
          <cell r="E405" t="str">
            <v>全蛋液</v>
          </cell>
          <cell r="F405">
            <v>50</v>
          </cell>
          <cell r="G405" t="str">
            <v>剝皮洋蔥</v>
          </cell>
          <cell r="H405">
            <v>35</v>
          </cell>
          <cell r="I405" t="str">
            <v>濕木耳</v>
          </cell>
          <cell r="J405">
            <v>6.5</v>
          </cell>
          <cell r="K405" t="str">
            <v>蔥</v>
          </cell>
          <cell r="L405">
            <v>1</v>
          </cell>
          <cell r="M405" t="str">
            <v>紅椒</v>
          </cell>
          <cell r="N405">
            <v>1</v>
          </cell>
          <cell r="O405" t="str">
            <v>奶粉</v>
          </cell>
          <cell r="P405">
            <v>8</v>
          </cell>
        </row>
        <row r="406">
          <cell r="C406" t="str">
            <v>紅蘿蔔玉米炒蛋</v>
          </cell>
          <cell r="D406">
            <v>4</v>
          </cell>
          <cell r="E406" t="str">
            <v>CAS液蛋</v>
          </cell>
          <cell r="F406">
            <v>46</v>
          </cell>
          <cell r="G406" t="str">
            <v>紅蘿蔔小丁</v>
          </cell>
          <cell r="H406">
            <v>10</v>
          </cell>
          <cell r="I406" t="str">
            <v>CAS冷凍玉米粒</v>
          </cell>
          <cell r="J406">
            <v>25</v>
          </cell>
          <cell r="K406" t="str">
            <v>青蔥珠</v>
          </cell>
          <cell r="L406">
            <v>2</v>
          </cell>
          <cell r="M406" t="str">
            <v>乾木耳</v>
          </cell>
          <cell r="N406">
            <v>0.25</v>
          </cell>
        </row>
        <row r="407">
          <cell r="C407" t="str">
            <v>莧菜炒蛋</v>
          </cell>
          <cell r="D407">
            <v>5</v>
          </cell>
          <cell r="E407" t="str">
            <v>全蛋液</v>
          </cell>
          <cell r="F407">
            <v>50</v>
          </cell>
          <cell r="G407" t="str">
            <v>莧菜(切)</v>
          </cell>
          <cell r="H407">
            <v>10</v>
          </cell>
          <cell r="I407" t="str">
            <v>剝皮洋蔥</v>
          </cell>
          <cell r="J407">
            <v>20</v>
          </cell>
          <cell r="K407" t="str">
            <v>濕香菇</v>
          </cell>
          <cell r="L407">
            <v>3</v>
          </cell>
          <cell r="M407" t="str">
            <v>奶粉</v>
          </cell>
          <cell r="N407">
            <v>8</v>
          </cell>
        </row>
        <row r="408">
          <cell r="C408" t="str">
            <v>咖哩炒蛋</v>
          </cell>
          <cell r="D408">
            <v>6</v>
          </cell>
          <cell r="E408" t="str">
            <v>CAS液蛋</v>
          </cell>
          <cell r="F408">
            <v>46</v>
          </cell>
          <cell r="G408" t="str">
            <v>高麗菜段</v>
          </cell>
          <cell r="H408">
            <v>18</v>
          </cell>
          <cell r="I408" t="str">
            <v>紅蘿蔔絲</v>
          </cell>
          <cell r="J408">
            <v>9</v>
          </cell>
          <cell r="K408" t="str">
            <v>秀珍菇</v>
          </cell>
          <cell r="L408">
            <v>5</v>
          </cell>
          <cell r="M408" t="str">
            <v>濕木耳</v>
          </cell>
          <cell r="N408">
            <v>5</v>
          </cell>
          <cell r="O408" t="str">
            <v>咖哩粉</v>
          </cell>
          <cell r="P408">
            <v>1</v>
          </cell>
        </row>
        <row r="409">
          <cell r="C409" t="str">
            <v>咖哩炒蛋(2)</v>
          </cell>
          <cell r="D409">
            <v>6</v>
          </cell>
          <cell r="E409" t="str">
            <v>CAS液蛋</v>
          </cell>
          <cell r="F409">
            <v>46</v>
          </cell>
          <cell r="G409" t="str">
            <v>肉片</v>
          </cell>
          <cell r="H409">
            <v>7</v>
          </cell>
          <cell r="I409" t="str">
            <v>茄子</v>
          </cell>
          <cell r="J409">
            <v>10</v>
          </cell>
          <cell r="K409" t="str">
            <v>大黃瓜片</v>
          </cell>
          <cell r="L409">
            <v>20</v>
          </cell>
          <cell r="M409" t="str">
            <v>九層塔</v>
          </cell>
          <cell r="N409">
            <v>2</v>
          </cell>
          <cell r="O409" t="str">
            <v>咖哩粉</v>
          </cell>
          <cell r="P409">
            <v>1.5</v>
          </cell>
        </row>
        <row r="410">
          <cell r="C410" t="str">
            <v>碧絲炒蛋</v>
          </cell>
          <cell r="D410">
            <v>5</v>
          </cell>
          <cell r="E410" t="str">
            <v>全蛋液</v>
          </cell>
          <cell r="F410">
            <v>50</v>
          </cell>
          <cell r="G410" t="str">
            <v>剝皮洋蔥</v>
          </cell>
          <cell r="H410">
            <v>10</v>
          </cell>
          <cell r="I410" t="str">
            <v>紅卜</v>
          </cell>
          <cell r="J410">
            <v>15</v>
          </cell>
          <cell r="K410" t="str">
            <v>小黃瓜</v>
          </cell>
          <cell r="L410">
            <v>3</v>
          </cell>
          <cell r="M410" t="str">
            <v>濕木耳</v>
          </cell>
          <cell r="N410">
            <v>3</v>
          </cell>
          <cell r="O410" t="str">
            <v>奶粉</v>
          </cell>
          <cell r="P410">
            <v>8</v>
          </cell>
        </row>
        <row r="411">
          <cell r="C411" t="str">
            <v>高麗菜炒蛋</v>
          </cell>
          <cell r="D411">
            <v>5</v>
          </cell>
          <cell r="E411" t="str">
            <v>CAS液蛋</v>
          </cell>
          <cell r="F411">
            <v>46</v>
          </cell>
          <cell r="G411" t="str">
            <v>高麗菜段</v>
          </cell>
          <cell r="H411">
            <v>30</v>
          </cell>
          <cell r="I411" t="str">
            <v>紅蘿蔔絲</v>
          </cell>
          <cell r="J411">
            <v>10</v>
          </cell>
          <cell r="K411" t="str">
            <v>乾木耳</v>
          </cell>
          <cell r="L411">
            <v>0.25</v>
          </cell>
          <cell r="M411" t="str">
            <v>蝦皮</v>
          </cell>
          <cell r="N411">
            <v>0.1</v>
          </cell>
        </row>
        <row r="412">
          <cell r="C412" t="str">
            <v>枸杞炒蛋</v>
          </cell>
          <cell r="D412">
            <v>6</v>
          </cell>
          <cell r="E412" t="str">
            <v>全蛋液</v>
          </cell>
          <cell r="F412">
            <v>50</v>
          </cell>
          <cell r="G412" t="str">
            <v>韭菜</v>
          </cell>
          <cell r="H412">
            <v>15</v>
          </cell>
          <cell r="I412" t="str">
            <v>剝皮洋蔥</v>
          </cell>
          <cell r="J412">
            <v>10</v>
          </cell>
          <cell r="K412" t="str">
            <v>紅卜</v>
          </cell>
          <cell r="L412">
            <v>10</v>
          </cell>
          <cell r="M412" t="str">
            <v>奶粉</v>
          </cell>
          <cell r="N412">
            <v>8</v>
          </cell>
          <cell r="O412" t="str">
            <v>枸杞</v>
          </cell>
          <cell r="P412">
            <v>0.2</v>
          </cell>
        </row>
        <row r="413">
          <cell r="C413" t="str">
            <v>韭菜炒蛋</v>
          </cell>
          <cell r="D413">
            <v>5</v>
          </cell>
          <cell r="E413" t="str">
            <v>CAS液蛋</v>
          </cell>
          <cell r="F413">
            <v>46</v>
          </cell>
          <cell r="G413" t="str">
            <v>韭菜段</v>
          </cell>
          <cell r="H413">
            <v>5</v>
          </cell>
          <cell r="I413" t="str">
            <v>剝皮洋蔥原件</v>
          </cell>
          <cell r="J413">
            <v>20</v>
          </cell>
          <cell r="K413" t="str">
            <v>紅蘿蔔絲</v>
          </cell>
          <cell r="L413">
            <v>5</v>
          </cell>
          <cell r="M413" t="str">
            <v>蝦皮</v>
          </cell>
          <cell r="N413">
            <v>0.15</v>
          </cell>
        </row>
        <row r="414">
          <cell r="C414" t="str">
            <v>甜不辣炒蛋</v>
          </cell>
          <cell r="D414">
            <v>5</v>
          </cell>
          <cell r="E414" t="str">
            <v>CAS液蛋</v>
          </cell>
          <cell r="F414">
            <v>46</v>
          </cell>
          <cell r="G414" t="str">
            <v>甜不辣</v>
          </cell>
          <cell r="H414">
            <v>25</v>
          </cell>
          <cell r="I414" t="str">
            <v>紅蘿蔔絲</v>
          </cell>
          <cell r="J414">
            <v>4</v>
          </cell>
          <cell r="K414" t="str">
            <v>乾木耳</v>
          </cell>
          <cell r="L414">
            <v>0.25</v>
          </cell>
          <cell r="M414" t="str">
            <v>青蔥段</v>
          </cell>
          <cell r="N414">
            <v>2</v>
          </cell>
        </row>
        <row r="415">
          <cell r="C415" t="str">
            <v>菜脯炒蛋</v>
          </cell>
          <cell r="D415">
            <v>7</v>
          </cell>
          <cell r="E415" t="str">
            <v>CAS液蛋</v>
          </cell>
          <cell r="F415">
            <v>46</v>
          </cell>
          <cell r="G415" t="str">
            <v>菜脯</v>
          </cell>
          <cell r="H415">
            <v>10</v>
          </cell>
          <cell r="I415" t="str">
            <v>高麗菜段</v>
          </cell>
          <cell r="J415">
            <v>20</v>
          </cell>
          <cell r="K415" t="str">
            <v>乾木耳</v>
          </cell>
          <cell r="L415">
            <v>0.25</v>
          </cell>
          <cell r="M415" t="str">
            <v>青蔥珠</v>
          </cell>
          <cell r="N415">
            <v>3</v>
          </cell>
        </row>
        <row r="416">
          <cell r="C416" t="str">
            <v>菜脯炒蛋(2)</v>
          </cell>
          <cell r="D416">
            <v>6</v>
          </cell>
          <cell r="E416" t="str">
            <v>CAS液蛋</v>
          </cell>
          <cell r="F416">
            <v>50</v>
          </cell>
          <cell r="G416" t="str">
            <v>菜脯</v>
          </cell>
          <cell r="H416">
            <v>17.399999999999999</v>
          </cell>
          <cell r="I416" t="str">
            <v>剝皮洋蔥原件</v>
          </cell>
          <cell r="J416">
            <v>7</v>
          </cell>
          <cell r="K416" t="str">
            <v>紅蘿蔔小丁</v>
          </cell>
          <cell r="L416">
            <v>8</v>
          </cell>
          <cell r="M416" t="str">
            <v>TAP冷凍毛豆仁</v>
          </cell>
          <cell r="N416">
            <v>1</v>
          </cell>
        </row>
        <row r="417">
          <cell r="C417" t="str">
            <v>紫蘇菜脯蛋</v>
          </cell>
          <cell r="D417">
            <v>5</v>
          </cell>
          <cell r="E417" t="str">
            <v>全蛋液</v>
          </cell>
          <cell r="F417">
            <v>50</v>
          </cell>
          <cell r="G417" t="str">
            <v>菜脯</v>
          </cell>
          <cell r="H417">
            <v>22.5</v>
          </cell>
          <cell r="I417" t="str">
            <v>剝皮洋蔥</v>
          </cell>
          <cell r="J417">
            <v>10</v>
          </cell>
          <cell r="K417" t="str">
            <v>紫蘇</v>
          </cell>
          <cell r="L417">
            <v>0.6</v>
          </cell>
          <cell r="M417" t="str">
            <v>奶粉</v>
          </cell>
          <cell r="N417">
            <v>8</v>
          </cell>
        </row>
        <row r="418">
          <cell r="C418" t="str">
            <v>番茄炒蛋</v>
          </cell>
          <cell r="D418">
            <v>5</v>
          </cell>
          <cell r="E418" t="str">
            <v>CAS液蛋</v>
          </cell>
          <cell r="F418">
            <v>46</v>
          </cell>
          <cell r="G418" t="str">
            <v>番茄原件</v>
          </cell>
          <cell r="H418">
            <v>25</v>
          </cell>
          <cell r="I418" t="str">
            <v>剝皮洋蔥原件</v>
          </cell>
          <cell r="J418">
            <v>12</v>
          </cell>
          <cell r="K418" t="str">
            <v>番茄醬</v>
          </cell>
          <cell r="L418">
            <v>3</v>
          </cell>
          <cell r="M418" t="str">
            <v>青蔥珠</v>
          </cell>
          <cell r="N418">
            <v>2</v>
          </cell>
        </row>
        <row r="419">
          <cell r="C419" t="str">
            <v>番茄豆腐蛋</v>
          </cell>
          <cell r="D419">
            <v>4</v>
          </cell>
          <cell r="E419" t="str">
            <v>CAS液蛋</v>
          </cell>
          <cell r="F419">
            <v>46</v>
          </cell>
          <cell r="G419" t="str">
            <v>非基改豆腐小丁</v>
          </cell>
          <cell r="H419">
            <v>25</v>
          </cell>
          <cell r="I419" t="str">
            <v>番茄原件</v>
          </cell>
          <cell r="J419">
            <v>25</v>
          </cell>
          <cell r="K419" t="str">
            <v>番茄醬</v>
          </cell>
          <cell r="L419">
            <v>3</v>
          </cell>
        </row>
        <row r="420">
          <cell r="C420" t="str">
            <v>番茄炒蛋(3)</v>
          </cell>
          <cell r="D420">
            <v>5</v>
          </cell>
          <cell r="E420" t="str">
            <v>CAS液蛋</v>
          </cell>
          <cell r="F420">
            <v>50</v>
          </cell>
          <cell r="G420" t="str">
            <v>番茄原件</v>
          </cell>
          <cell r="H420">
            <v>45</v>
          </cell>
          <cell r="I420" t="str">
            <v>番茄醬</v>
          </cell>
          <cell r="J420">
            <v>3</v>
          </cell>
          <cell r="K420" t="str">
            <v>奶粉</v>
          </cell>
          <cell r="L420">
            <v>8</v>
          </cell>
          <cell r="M420" t="str">
            <v>青蔥珠</v>
          </cell>
          <cell r="N420">
            <v>1</v>
          </cell>
        </row>
        <row r="421">
          <cell r="C421" t="str">
            <v>豆薯炒蛋</v>
          </cell>
          <cell r="D421">
            <v>5</v>
          </cell>
          <cell r="E421" t="str">
            <v>CAS液蛋</v>
          </cell>
          <cell r="F421">
            <v>50</v>
          </cell>
          <cell r="G421" t="str">
            <v>豆薯小丁</v>
          </cell>
          <cell r="H421">
            <v>23</v>
          </cell>
          <cell r="I421" t="str">
            <v>紅蘿蔔小丁</v>
          </cell>
          <cell r="J421">
            <v>8</v>
          </cell>
          <cell r="K421" t="str">
            <v>TAP冷凍毛豆仁</v>
          </cell>
          <cell r="L421">
            <v>3</v>
          </cell>
          <cell r="M421" t="str">
            <v>奶粉</v>
          </cell>
          <cell r="N421">
            <v>3</v>
          </cell>
        </row>
        <row r="422">
          <cell r="C422" t="str">
            <v>豆薯炒蛋(2)</v>
          </cell>
          <cell r="D422">
            <v>5</v>
          </cell>
          <cell r="E422" t="str">
            <v>全蛋液</v>
          </cell>
          <cell r="F422">
            <v>50</v>
          </cell>
          <cell r="G422" t="str">
            <v>豆薯</v>
          </cell>
          <cell r="H422">
            <v>14</v>
          </cell>
          <cell r="I422" t="str">
            <v>紅卜</v>
          </cell>
          <cell r="J422">
            <v>10</v>
          </cell>
          <cell r="K422" t="str">
            <v>鮮筍絲(細)</v>
          </cell>
          <cell r="L422">
            <v>10</v>
          </cell>
          <cell r="M422" t="str">
            <v>青豆仁</v>
          </cell>
          <cell r="N422">
            <v>1</v>
          </cell>
          <cell r="O422" t="str">
            <v>奶粉</v>
          </cell>
          <cell r="P422">
            <v>8</v>
          </cell>
        </row>
        <row r="423">
          <cell r="C423" t="str">
            <v>豆薯炒蛋(3)</v>
          </cell>
          <cell r="D423">
            <v>5</v>
          </cell>
          <cell r="E423" t="str">
            <v>全蛋液</v>
          </cell>
          <cell r="F423">
            <v>50</v>
          </cell>
          <cell r="G423" t="str">
            <v>豆薯</v>
          </cell>
          <cell r="H423">
            <v>16</v>
          </cell>
          <cell r="I423" t="str">
            <v>濕香菇</v>
          </cell>
          <cell r="J423">
            <v>3</v>
          </cell>
          <cell r="K423" t="str">
            <v>鮮筍絲(細)</v>
          </cell>
          <cell r="L423">
            <v>18.5</v>
          </cell>
          <cell r="M423" t="str">
            <v>絞肉</v>
          </cell>
          <cell r="N423">
            <v>3</v>
          </cell>
          <cell r="O423" t="str">
            <v>奶粉</v>
          </cell>
          <cell r="P423">
            <v>8</v>
          </cell>
        </row>
        <row r="424">
          <cell r="C424" t="str">
            <v>玉米火腿炒蛋</v>
          </cell>
          <cell r="D424">
            <v>6</v>
          </cell>
          <cell r="E424" t="str">
            <v>CAS液蛋</v>
          </cell>
          <cell r="F424">
            <v>46</v>
          </cell>
          <cell r="G424" t="str">
            <v>CAS冷凍玉米粒</v>
          </cell>
          <cell r="H424">
            <v>30</v>
          </cell>
          <cell r="I424" t="str">
            <v>火腿小丁</v>
          </cell>
          <cell r="J424">
            <v>3</v>
          </cell>
          <cell r="K424" t="str">
            <v>TAP冷凍毛豆仁</v>
          </cell>
          <cell r="L424">
            <v>3</v>
          </cell>
          <cell r="M424" t="str">
            <v>黑胡椒</v>
          </cell>
          <cell r="N424">
            <v>0.1</v>
          </cell>
          <cell r="O424" t="str">
            <v>奶粉</v>
          </cell>
          <cell r="P424">
            <v>3</v>
          </cell>
        </row>
        <row r="425">
          <cell r="C425" t="str">
            <v>玉米洋芋炒蛋</v>
          </cell>
          <cell r="D425">
            <v>5</v>
          </cell>
          <cell r="E425" t="str">
            <v>CAS液蛋</v>
          </cell>
          <cell r="F425">
            <v>46</v>
          </cell>
          <cell r="G425" t="str">
            <v>洋芋原件</v>
          </cell>
          <cell r="H425">
            <v>30</v>
          </cell>
          <cell r="I425" t="str">
            <v>CAS冷凍玉米粒</v>
          </cell>
          <cell r="J425">
            <v>20</v>
          </cell>
          <cell r="K425" t="str">
            <v>TAP冷凍毛豆仁</v>
          </cell>
          <cell r="L425">
            <v>4</v>
          </cell>
          <cell r="M425" t="str">
            <v>紅椒小丁</v>
          </cell>
          <cell r="N425">
            <v>5</v>
          </cell>
        </row>
        <row r="426">
          <cell r="C426" t="str">
            <v>洋芋火腿蛋</v>
          </cell>
          <cell r="D426">
            <v>5</v>
          </cell>
          <cell r="E426" t="str">
            <v>CAS液蛋</v>
          </cell>
          <cell r="F426">
            <v>46</v>
          </cell>
          <cell r="G426" t="str">
            <v>洋芋原件</v>
          </cell>
          <cell r="H426">
            <v>35</v>
          </cell>
          <cell r="I426" t="str">
            <v>火腿小丁</v>
          </cell>
          <cell r="J426">
            <v>3</v>
          </cell>
          <cell r="K426" t="str">
            <v>TAP冷凍毛豆仁</v>
          </cell>
          <cell r="L426">
            <v>3</v>
          </cell>
          <cell r="M426" t="str">
            <v>奶粉</v>
          </cell>
          <cell r="N426">
            <v>3</v>
          </cell>
        </row>
        <row r="427">
          <cell r="C427" t="str">
            <v>義式炒蛋</v>
          </cell>
          <cell r="D427">
            <v>6</v>
          </cell>
          <cell r="E427" t="str">
            <v>CAS液蛋</v>
          </cell>
          <cell r="F427">
            <v>46</v>
          </cell>
          <cell r="G427" t="str">
            <v>CAS冷凍玉米粒</v>
          </cell>
          <cell r="H427">
            <v>23</v>
          </cell>
          <cell r="I427" t="str">
            <v>TAP冷凍毛豆仁</v>
          </cell>
          <cell r="J427">
            <v>4</v>
          </cell>
          <cell r="K427" t="str">
            <v>紅蘿蔔小丁</v>
          </cell>
          <cell r="L427">
            <v>5</v>
          </cell>
          <cell r="M427" t="str">
            <v>義大利香料</v>
          </cell>
          <cell r="N427">
            <v>0.12</v>
          </cell>
          <cell r="O427" t="str">
            <v>奶粉</v>
          </cell>
          <cell r="P427">
            <v>8</v>
          </cell>
        </row>
        <row r="428">
          <cell r="C428" t="str">
            <v>玉米炒蛋</v>
          </cell>
          <cell r="D428">
            <v>5</v>
          </cell>
          <cell r="E428" t="str">
            <v>CAS液蛋</v>
          </cell>
          <cell r="F428">
            <v>46</v>
          </cell>
          <cell r="G428" t="str">
            <v>CAS冷凍玉米粒</v>
          </cell>
          <cell r="H428">
            <v>30</v>
          </cell>
          <cell r="I428" t="str">
            <v>TAP冷凍毛豆仁</v>
          </cell>
          <cell r="J428">
            <v>2</v>
          </cell>
          <cell r="K428" t="str">
            <v>紅蘿蔔小丁</v>
          </cell>
          <cell r="L428">
            <v>7</v>
          </cell>
          <cell r="M428" t="str">
            <v>乾木耳</v>
          </cell>
          <cell r="N428">
            <v>0.5</v>
          </cell>
        </row>
        <row r="429">
          <cell r="C429" t="str">
            <v>腰果洋芋炒蛋</v>
          </cell>
          <cell r="D429">
            <v>5</v>
          </cell>
          <cell r="E429" t="str">
            <v>CAS液蛋</v>
          </cell>
          <cell r="F429">
            <v>46</v>
          </cell>
          <cell r="G429" t="str">
            <v>洋芋原件</v>
          </cell>
          <cell r="H429">
            <v>28</v>
          </cell>
          <cell r="I429" t="str">
            <v>TAP冷凍毛豆仁</v>
          </cell>
          <cell r="J429">
            <v>4</v>
          </cell>
          <cell r="K429" t="str">
            <v>紅蘿蔔小丁</v>
          </cell>
          <cell r="L429">
            <v>7</v>
          </cell>
          <cell r="M429" t="str">
            <v>生腰果</v>
          </cell>
          <cell r="N429">
            <v>3</v>
          </cell>
          <cell r="P429">
            <v>5</v>
          </cell>
        </row>
        <row r="430">
          <cell r="C430" t="str">
            <v>金瓜炒蛋</v>
          </cell>
          <cell r="D430">
            <v>5</v>
          </cell>
          <cell r="E430" t="str">
            <v>CAS液蛋</v>
          </cell>
          <cell r="F430">
            <v>46</v>
          </cell>
          <cell r="G430" t="str">
            <v>南瓜原件</v>
          </cell>
          <cell r="H430">
            <v>30</v>
          </cell>
          <cell r="I430" t="str">
            <v>CAS冷凍玉米粒</v>
          </cell>
          <cell r="J430">
            <v>8</v>
          </cell>
          <cell r="K430" t="str">
            <v>TAP冷凍毛豆仁</v>
          </cell>
          <cell r="L430">
            <v>3</v>
          </cell>
          <cell r="M430" t="str">
            <v>奶粉</v>
          </cell>
          <cell r="N430">
            <v>3</v>
          </cell>
        </row>
        <row r="431">
          <cell r="C431" t="str">
            <v>洋芋炒蛋</v>
          </cell>
          <cell r="D431">
            <v>4</v>
          </cell>
          <cell r="E431" t="str">
            <v>CAS液蛋</v>
          </cell>
          <cell r="F431">
            <v>46</v>
          </cell>
          <cell r="G431" t="str">
            <v>洋芋原件</v>
          </cell>
          <cell r="H431">
            <v>30</v>
          </cell>
          <cell r="I431" t="str">
            <v>TAP冷凍毛豆仁</v>
          </cell>
          <cell r="J431">
            <v>4</v>
          </cell>
          <cell r="K431" t="str">
            <v>紅蘿蔔小丁</v>
          </cell>
          <cell r="L431">
            <v>7</v>
          </cell>
        </row>
        <row r="432">
          <cell r="C432" t="str">
            <v>培根炒蛋</v>
          </cell>
          <cell r="D432">
            <v>5</v>
          </cell>
          <cell r="E432" t="str">
            <v>CAS液蛋</v>
          </cell>
          <cell r="F432">
            <v>46</v>
          </cell>
          <cell r="G432" t="str">
            <v>培根片</v>
          </cell>
          <cell r="H432">
            <v>4</v>
          </cell>
          <cell r="I432" t="str">
            <v>洋芋原件</v>
          </cell>
          <cell r="J432">
            <v>33</v>
          </cell>
          <cell r="K432" t="str">
            <v>TAP冷凍毛豆仁</v>
          </cell>
          <cell r="L432">
            <v>4</v>
          </cell>
          <cell r="M432" t="str">
            <v>奶粉</v>
          </cell>
          <cell r="N432">
            <v>3</v>
          </cell>
        </row>
        <row r="433">
          <cell r="C433" t="str">
            <v>木須肉絲炒蛋</v>
          </cell>
          <cell r="D433">
            <v>6</v>
          </cell>
          <cell r="E433" t="str">
            <v>CAS液蛋</v>
          </cell>
          <cell r="F433">
            <v>46</v>
          </cell>
          <cell r="G433" t="str">
            <v>肉絲</v>
          </cell>
          <cell r="H433">
            <v>10</v>
          </cell>
          <cell r="I433" t="str">
            <v>紅蘿蔔絲</v>
          </cell>
          <cell r="J433">
            <v>5</v>
          </cell>
          <cell r="K433" t="str">
            <v>高麗菜段</v>
          </cell>
          <cell r="L433">
            <v>25</v>
          </cell>
          <cell r="M433" t="str">
            <v>青蔥段</v>
          </cell>
          <cell r="N433">
            <v>0.5</v>
          </cell>
          <cell r="O433" t="str">
            <v>乾木耳</v>
          </cell>
          <cell r="P433">
            <v>0.25</v>
          </cell>
        </row>
        <row r="434">
          <cell r="C434" t="str">
            <v>小魚炒蛋</v>
          </cell>
          <cell r="D434">
            <v>6</v>
          </cell>
          <cell r="E434" t="str">
            <v>CAS液蛋</v>
          </cell>
          <cell r="F434">
            <v>46</v>
          </cell>
          <cell r="G434" t="str">
            <v>吻仔魚</v>
          </cell>
          <cell r="H434">
            <v>4</v>
          </cell>
          <cell r="I434" t="str">
            <v>紅蘿蔔細絲</v>
          </cell>
          <cell r="J434">
            <v>10</v>
          </cell>
          <cell r="K434" t="str">
            <v>高麗菜原件</v>
          </cell>
          <cell r="L434">
            <v>20</v>
          </cell>
          <cell r="M434" t="str">
            <v>乾木耳</v>
          </cell>
          <cell r="N434">
            <v>0.25</v>
          </cell>
          <cell r="O434" t="str">
            <v>奶粉</v>
          </cell>
          <cell r="P434">
            <v>3</v>
          </cell>
        </row>
        <row r="435">
          <cell r="C435" t="str">
            <v>鮑菇炒蛋</v>
          </cell>
          <cell r="D435">
            <v>6</v>
          </cell>
          <cell r="E435" t="str">
            <v>CAS液蛋</v>
          </cell>
          <cell r="F435">
            <v>46</v>
          </cell>
          <cell r="G435" t="str">
            <v>杏鮑菇原件</v>
          </cell>
          <cell r="H435">
            <v>25</v>
          </cell>
          <cell r="I435" t="str">
            <v>紅蘿蔔小丁</v>
          </cell>
          <cell r="J435">
            <v>8</v>
          </cell>
          <cell r="K435" t="str">
            <v>TAP冷凍毛豆仁</v>
          </cell>
          <cell r="L435">
            <v>4</v>
          </cell>
          <cell r="M435" t="str">
            <v>絞肉</v>
          </cell>
          <cell r="N435">
            <v>7</v>
          </cell>
        </row>
        <row r="436">
          <cell r="C436" t="str">
            <v>紅蘿蔔玉米炒蛋</v>
          </cell>
          <cell r="D436">
            <v>4</v>
          </cell>
          <cell r="E436" t="str">
            <v>CAS液蛋</v>
          </cell>
          <cell r="F436">
            <v>46</v>
          </cell>
          <cell r="G436" t="str">
            <v>紅蘿蔔小丁</v>
          </cell>
          <cell r="H436">
            <v>7</v>
          </cell>
          <cell r="I436" t="str">
            <v>CAS冷凍玉米粒</v>
          </cell>
          <cell r="J436">
            <v>28</v>
          </cell>
          <cell r="K436" t="str">
            <v>TAP冷凍毛豆仁</v>
          </cell>
          <cell r="L436">
            <v>3</v>
          </cell>
        </row>
        <row r="437">
          <cell r="C437" t="str">
            <v>紅蘿蔔蒸蛋</v>
          </cell>
          <cell r="D437">
            <v>3</v>
          </cell>
          <cell r="E437" t="str">
            <v>CAS液蛋</v>
          </cell>
          <cell r="F437">
            <v>50</v>
          </cell>
          <cell r="G437" t="str">
            <v>紅蘿蔔末</v>
          </cell>
          <cell r="H437">
            <v>5</v>
          </cell>
          <cell r="I437" t="str">
            <v>奶粉</v>
          </cell>
          <cell r="J437">
            <v>3</v>
          </cell>
        </row>
        <row r="438">
          <cell r="C438" t="str">
            <v>海芽蒸蛋</v>
          </cell>
          <cell r="D438">
            <v>2</v>
          </cell>
          <cell r="E438" t="str">
            <v>CAS液蛋</v>
          </cell>
          <cell r="F438">
            <v>50</v>
          </cell>
          <cell r="G438" t="str">
            <v>乾海芽</v>
          </cell>
          <cell r="H438">
            <v>0.5</v>
          </cell>
        </row>
        <row r="439">
          <cell r="C439" t="str">
            <v>滑蛋豆腐</v>
          </cell>
          <cell r="D439">
            <v>5</v>
          </cell>
          <cell r="E439" t="str">
            <v>全蛋液</v>
          </cell>
          <cell r="F439">
            <v>50</v>
          </cell>
          <cell r="G439" t="str">
            <v>豆腐</v>
          </cell>
          <cell r="H439">
            <v>40</v>
          </cell>
          <cell r="I439" t="str">
            <v>紅卜</v>
          </cell>
          <cell r="J439">
            <v>10</v>
          </cell>
          <cell r="K439" t="str">
            <v>豌豆夾(處理好)</v>
          </cell>
          <cell r="L439">
            <v>3</v>
          </cell>
          <cell r="M439" t="str">
            <v>奶粉</v>
          </cell>
          <cell r="N439">
            <v>8</v>
          </cell>
        </row>
        <row r="440">
          <cell r="C440" t="str">
            <v>高湯燴蛋</v>
          </cell>
          <cell r="D440">
            <v>7</v>
          </cell>
          <cell r="E440" t="str">
            <v>全蛋液</v>
          </cell>
          <cell r="F440">
            <v>50</v>
          </cell>
          <cell r="G440" t="str">
            <v>大白菜</v>
          </cell>
          <cell r="H440">
            <v>36</v>
          </cell>
          <cell r="I440" t="str">
            <v>玉米粒</v>
          </cell>
          <cell r="J440">
            <v>14</v>
          </cell>
          <cell r="K440" t="str">
            <v>紅卜</v>
          </cell>
          <cell r="L440">
            <v>10</v>
          </cell>
          <cell r="M440" t="str">
            <v>秀珍菇</v>
          </cell>
          <cell r="N440">
            <v>2</v>
          </cell>
          <cell r="O440" t="str">
            <v>青豆仁</v>
          </cell>
          <cell r="P440">
            <v>1</v>
          </cell>
          <cell r="Q440" t="str">
            <v>高湯</v>
          </cell>
        </row>
        <row r="441">
          <cell r="C441" t="str">
            <v>清香滑蛋</v>
          </cell>
          <cell r="D441">
            <v>3</v>
          </cell>
          <cell r="E441" t="str">
            <v>全蛋液</v>
          </cell>
          <cell r="F441">
            <v>50</v>
          </cell>
          <cell r="G441" t="str">
            <v>紅卜</v>
          </cell>
          <cell r="H441">
            <v>10</v>
          </cell>
          <cell r="I441" t="str">
            <v>柴魚片</v>
          </cell>
          <cell r="J441">
            <v>0.5</v>
          </cell>
        </row>
        <row r="442">
          <cell r="C442" t="str">
            <v>肉燥蒸蛋</v>
          </cell>
          <cell r="D442">
            <v>5</v>
          </cell>
          <cell r="E442" t="str">
            <v>CAS液蛋</v>
          </cell>
          <cell r="F442">
            <v>50</v>
          </cell>
          <cell r="G442" t="str">
            <v>絞肉</v>
          </cell>
          <cell r="H442">
            <v>7</v>
          </cell>
          <cell r="I442" t="str">
            <v>香菇原件</v>
          </cell>
          <cell r="J442">
            <v>3</v>
          </cell>
          <cell r="K442" t="str">
            <v>冬瓜小丁</v>
          </cell>
          <cell r="L442">
            <v>5</v>
          </cell>
        </row>
        <row r="443">
          <cell r="C443" t="str">
            <v>肉末蒸蛋</v>
          </cell>
          <cell r="D443">
            <v>5</v>
          </cell>
          <cell r="E443" t="str">
            <v>CAS液蛋</v>
          </cell>
          <cell r="F443">
            <v>50</v>
          </cell>
          <cell r="G443" t="str">
            <v>絞肉</v>
          </cell>
          <cell r="H443">
            <v>7</v>
          </cell>
          <cell r="I443" t="str">
            <v>紅卜</v>
          </cell>
          <cell r="J443">
            <v>8</v>
          </cell>
          <cell r="K443" t="str">
            <v>香菇原件</v>
          </cell>
          <cell r="L443">
            <v>5</v>
          </cell>
        </row>
        <row r="444">
          <cell r="C444" t="str">
            <v>香菇蒸蛋</v>
          </cell>
          <cell r="D444">
            <v>6</v>
          </cell>
          <cell r="E444" t="str">
            <v>CAS液蛋</v>
          </cell>
          <cell r="F444">
            <v>50</v>
          </cell>
          <cell r="G444" t="str">
            <v>香菇原件</v>
          </cell>
          <cell r="H444">
            <v>5</v>
          </cell>
          <cell r="I444" t="str">
            <v>青蔥珠</v>
          </cell>
          <cell r="J444">
            <v>1</v>
          </cell>
        </row>
        <row r="445">
          <cell r="C445" t="str">
            <v>蟳絲蒸蛋</v>
          </cell>
          <cell r="D445">
            <v>4</v>
          </cell>
          <cell r="E445" t="str">
            <v>CAS液蛋</v>
          </cell>
          <cell r="F445">
            <v>50</v>
          </cell>
          <cell r="G445" t="str">
            <v>蟹肉棒</v>
          </cell>
          <cell r="H445">
            <v>4</v>
          </cell>
          <cell r="I445" t="str">
            <v>TAP冷凍毛豆仁</v>
          </cell>
          <cell r="J445">
            <v>2</v>
          </cell>
          <cell r="K445" t="str">
            <v>奶粉</v>
          </cell>
          <cell r="L445">
            <v>3</v>
          </cell>
        </row>
        <row r="446">
          <cell r="C446" t="str">
            <v>日式蒸蛋</v>
          </cell>
          <cell r="D446">
            <v>4</v>
          </cell>
          <cell r="E446" t="str">
            <v>CAS液蛋</v>
          </cell>
          <cell r="F446">
            <v>50</v>
          </cell>
          <cell r="G446" t="str">
            <v>香菇原件</v>
          </cell>
          <cell r="H446">
            <v>5</v>
          </cell>
          <cell r="I446" t="str">
            <v>TAP冷凍毛豆仁</v>
          </cell>
          <cell r="J446">
            <v>3</v>
          </cell>
          <cell r="K446" t="str">
            <v>柴魚片</v>
          </cell>
          <cell r="L446">
            <v>1</v>
          </cell>
        </row>
        <row r="447">
          <cell r="C447" t="str">
            <v>三色蒸蛋</v>
          </cell>
          <cell r="D447">
            <v>5</v>
          </cell>
          <cell r="E447" t="str">
            <v>CAS液蛋</v>
          </cell>
          <cell r="F447">
            <v>50</v>
          </cell>
          <cell r="G447" t="str">
            <v>CAS冷凍玉米粒</v>
          </cell>
          <cell r="H447">
            <v>10</v>
          </cell>
          <cell r="I447" t="str">
            <v>TAP冷凍毛豆仁</v>
          </cell>
          <cell r="J447">
            <v>3</v>
          </cell>
          <cell r="K447" t="str">
            <v>紅蘿蔔小丁</v>
          </cell>
          <cell r="L447">
            <v>5</v>
          </cell>
          <cell r="M447" t="str">
            <v>奶粉</v>
          </cell>
          <cell r="N447">
            <v>3</v>
          </cell>
        </row>
        <row r="448">
          <cell r="C448" t="str">
            <v>玉米蒸蛋</v>
          </cell>
          <cell r="D448">
            <v>3</v>
          </cell>
          <cell r="E448" t="str">
            <v>CAS液蛋</v>
          </cell>
          <cell r="F448">
            <v>50</v>
          </cell>
          <cell r="G448" t="str">
            <v>CAS冷凍玉米粒</v>
          </cell>
          <cell r="H448">
            <v>8</v>
          </cell>
          <cell r="I448" t="str">
            <v>青蔥珠</v>
          </cell>
          <cell r="J448">
            <v>2</v>
          </cell>
        </row>
        <row r="449">
          <cell r="C449" t="str">
            <v>柴魚蒸蛋</v>
          </cell>
          <cell r="D449">
            <v>2</v>
          </cell>
          <cell r="E449" t="str">
            <v>CAS液蛋</v>
          </cell>
          <cell r="F449">
            <v>50</v>
          </cell>
          <cell r="G449" t="str">
            <v>柴魚片</v>
          </cell>
          <cell r="H449">
            <v>0.5</v>
          </cell>
          <cell r="I449" t="str">
            <v>青蔥珠</v>
          </cell>
          <cell r="J449">
            <v>2</v>
          </cell>
          <cell r="K449" t="str">
            <v>紅蘿蔔絲</v>
          </cell>
          <cell r="L449">
            <v>3</v>
          </cell>
        </row>
        <row r="450">
          <cell r="C450" t="str">
            <v>古早味蒸蛋</v>
          </cell>
          <cell r="D450">
            <v>2</v>
          </cell>
          <cell r="E450" t="str">
            <v>CAS液蛋</v>
          </cell>
          <cell r="F450">
            <v>50</v>
          </cell>
          <cell r="G450" t="str">
            <v>青蔥珠</v>
          </cell>
          <cell r="H450">
            <v>2</v>
          </cell>
        </row>
        <row r="451">
          <cell r="C451" t="str">
            <v>南瓜蒸蛋</v>
          </cell>
          <cell r="D451">
            <v>2</v>
          </cell>
          <cell r="E451" t="str">
            <v>CAS液蛋</v>
          </cell>
          <cell r="F451">
            <v>50</v>
          </cell>
          <cell r="G451" t="str">
            <v>南瓜原件</v>
          </cell>
          <cell r="H451">
            <v>12</v>
          </cell>
          <cell r="I451" t="str">
            <v>奶粉</v>
          </cell>
          <cell r="J451">
            <v>3</v>
          </cell>
        </row>
        <row r="452">
          <cell r="C452" t="str">
            <v>丸片蒸蛋</v>
          </cell>
          <cell r="D452">
            <v>2</v>
          </cell>
          <cell r="E452" t="str">
            <v>CAS液蛋</v>
          </cell>
          <cell r="F452">
            <v>50</v>
          </cell>
          <cell r="G452" t="str">
            <v>貢丸</v>
          </cell>
          <cell r="H452">
            <v>7</v>
          </cell>
          <cell r="I452" t="str">
            <v>TAP冷凍毛豆仁</v>
          </cell>
          <cell r="J452">
            <v>2</v>
          </cell>
        </row>
        <row r="454">
          <cell r="C454" t="str">
            <v>五彩豆腐</v>
          </cell>
          <cell r="D454">
            <v>6</v>
          </cell>
          <cell r="E454" t="str">
            <v>豆腐</v>
          </cell>
          <cell r="F454">
            <v>75</v>
          </cell>
          <cell r="G454" t="str">
            <v>絞肉</v>
          </cell>
          <cell r="H454">
            <v>7</v>
          </cell>
          <cell r="I454" t="str">
            <v>秀珍菇</v>
          </cell>
          <cell r="J454">
            <v>3</v>
          </cell>
          <cell r="K454" t="str">
            <v>青椒</v>
          </cell>
          <cell r="L454">
            <v>1.5</v>
          </cell>
          <cell r="M454" t="str">
            <v>紅椒</v>
          </cell>
          <cell r="N454">
            <v>1.5</v>
          </cell>
          <cell r="O454" t="str">
            <v>黃椒</v>
          </cell>
          <cell r="P454">
            <v>1.5</v>
          </cell>
        </row>
        <row r="455">
          <cell r="C455" t="str">
            <v>蒜味豆腐</v>
          </cell>
          <cell r="D455">
            <v>5</v>
          </cell>
          <cell r="E455" t="str">
            <v>非基改豆腐小丁</v>
          </cell>
          <cell r="F455">
            <v>75</v>
          </cell>
          <cell r="G455" t="str">
            <v>絞肉</v>
          </cell>
          <cell r="H455">
            <v>7</v>
          </cell>
          <cell r="I455" t="str">
            <v>紅蘿蔔小丁</v>
          </cell>
          <cell r="J455">
            <v>5</v>
          </cell>
          <cell r="K455" t="str">
            <v>TAP冷凍毛豆仁</v>
          </cell>
          <cell r="L455">
            <v>3</v>
          </cell>
          <cell r="M455" t="str">
            <v>青蒜</v>
          </cell>
          <cell r="N455">
            <v>0.5</v>
          </cell>
        </row>
        <row r="456">
          <cell r="C456" t="str">
            <v>什錦豆腐</v>
          </cell>
          <cell r="D456">
            <v>5</v>
          </cell>
          <cell r="E456" t="str">
            <v>非基改豆腐小丁</v>
          </cell>
          <cell r="F456">
            <v>75</v>
          </cell>
          <cell r="G456" t="str">
            <v>絞肉</v>
          </cell>
          <cell r="H456">
            <v>7</v>
          </cell>
          <cell r="I456" t="str">
            <v>紅蘿蔔小丁</v>
          </cell>
          <cell r="J456">
            <v>7</v>
          </cell>
          <cell r="K456" t="str">
            <v>TAP冷凍毛豆仁</v>
          </cell>
          <cell r="L456">
            <v>3</v>
          </cell>
        </row>
        <row r="457">
          <cell r="C457" t="str">
            <v>麻婆豆腐</v>
          </cell>
          <cell r="D457">
            <v>6</v>
          </cell>
          <cell r="E457" t="str">
            <v>非基改豆腐小丁</v>
          </cell>
          <cell r="F457">
            <v>75</v>
          </cell>
          <cell r="G457" t="str">
            <v>絞肉</v>
          </cell>
          <cell r="H457">
            <v>7</v>
          </cell>
          <cell r="I457" t="str">
            <v>秀珍菇</v>
          </cell>
          <cell r="J457">
            <v>7</v>
          </cell>
          <cell r="K457" t="str">
            <v>青蔥珠</v>
          </cell>
          <cell r="L457">
            <v>2</v>
          </cell>
          <cell r="M457" t="str">
            <v>豆瓣醬(3kg/箱)</v>
          </cell>
          <cell r="N457">
            <v>1.2</v>
          </cell>
          <cell r="O457" t="str">
            <v>辣豆瓣醬</v>
          </cell>
          <cell r="P457">
            <v>1.2</v>
          </cell>
        </row>
        <row r="458">
          <cell r="C458" t="str">
            <v>紹子豆腐</v>
          </cell>
          <cell r="D458">
            <v>5</v>
          </cell>
          <cell r="E458" t="str">
            <v>非基改豆腐小丁</v>
          </cell>
          <cell r="F458">
            <v>75</v>
          </cell>
          <cell r="G458" t="str">
            <v>絞肉</v>
          </cell>
          <cell r="H458">
            <v>7</v>
          </cell>
          <cell r="I458" t="str">
            <v>香菇原件</v>
          </cell>
          <cell r="J458">
            <v>3</v>
          </cell>
          <cell r="K458" t="str">
            <v>紅蘿蔔片丁</v>
          </cell>
          <cell r="L458">
            <v>5</v>
          </cell>
          <cell r="M458" t="str">
            <v>豆瓣醬(3kg/箱)</v>
          </cell>
          <cell r="N458">
            <v>1.2</v>
          </cell>
        </row>
        <row r="459">
          <cell r="C459" t="str">
            <v>咖哩豆腐</v>
          </cell>
          <cell r="D459">
            <v>6</v>
          </cell>
          <cell r="E459" t="str">
            <v>非基改豆腐小丁</v>
          </cell>
          <cell r="F459">
            <v>75</v>
          </cell>
          <cell r="G459" t="str">
            <v>絞肉</v>
          </cell>
          <cell r="H459">
            <v>7</v>
          </cell>
          <cell r="I459" t="str">
            <v>濕木耳</v>
          </cell>
          <cell r="J459">
            <v>4</v>
          </cell>
          <cell r="K459" t="str">
            <v>紅卜</v>
          </cell>
          <cell r="L459">
            <v>4</v>
          </cell>
          <cell r="M459" t="str">
            <v>青豆仁</v>
          </cell>
          <cell r="N459">
            <v>1</v>
          </cell>
          <cell r="O459" t="str">
            <v>咖哩粉</v>
          </cell>
          <cell r="P459">
            <v>0.5</v>
          </cell>
        </row>
        <row r="460">
          <cell r="C460" t="str">
            <v>番茄豆腐</v>
          </cell>
          <cell r="D460">
            <v>5</v>
          </cell>
          <cell r="E460" t="str">
            <v>非基改豆腐小丁</v>
          </cell>
          <cell r="F460">
            <v>70</v>
          </cell>
          <cell r="G460" t="str">
            <v>番茄原件</v>
          </cell>
          <cell r="H460">
            <v>15</v>
          </cell>
          <cell r="I460" t="str">
            <v>剝皮洋蔥原件</v>
          </cell>
          <cell r="J460">
            <v>10</v>
          </cell>
          <cell r="K460" t="str">
            <v>番茄醬</v>
          </cell>
          <cell r="L460">
            <v>3</v>
          </cell>
          <cell r="M460" t="str">
            <v>TAP冷凍毛豆仁</v>
          </cell>
          <cell r="N460">
            <v>3</v>
          </cell>
        </row>
        <row r="461">
          <cell r="C461" t="str">
            <v>雞蓉豆腐</v>
          </cell>
          <cell r="D461">
            <v>4</v>
          </cell>
          <cell r="E461" t="str">
            <v>非基改豆腐小丁</v>
          </cell>
          <cell r="F461">
            <v>70</v>
          </cell>
          <cell r="G461" t="str">
            <v>雞肉茸</v>
          </cell>
          <cell r="H461">
            <v>10</v>
          </cell>
          <cell r="I461" t="str">
            <v>TAP冷凍毛豆仁</v>
          </cell>
          <cell r="J461">
            <v>3</v>
          </cell>
          <cell r="K461" t="str">
            <v>枸杞</v>
          </cell>
          <cell r="L461">
            <v>0.5</v>
          </cell>
        </row>
        <row r="462">
          <cell r="C462" t="str">
            <v>鮮菇燴豆腐</v>
          </cell>
          <cell r="D462">
            <v>6</v>
          </cell>
          <cell r="E462" t="str">
            <v>非基改豆腐小丁</v>
          </cell>
          <cell r="F462">
            <v>70</v>
          </cell>
          <cell r="G462" t="str">
            <v>乾木耳</v>
          </cell>
          <cell r="H462">
            <v>0.5</v>
          </cell>
          <cell r="I462" t="str">
            <v>香菇原件</v>
          </cell>
          <cell r="J462">
            <v>10</v>
          </cell>
          <cell r="K462" t="str">
            <v>TAP冷凍毛豆仁</v>
          </cell>
          <cell r="L462">
            <v>3</v>
          </cell>
          <cell r="M462" t="str">
            <v>生鮮玉米筍</v>
          </cell>
          <cell r="N462">
            <v>5</v>
          </cell>
          <cell r="O462" t="str">
            <v>紅椒小丁</v>
          </cell>
          <cell r="P462">
            <v>3</v>
          </cell>
        </row>
        <row r="463">
          <cell r="C463" t="str">
            <v>滑蛋燴豆腐</v>
          </cell>
          <cell r="D463">
            <v>6</v>
          </cell>
          <cell r="E463" t="str">
            <v>非基改豆腐小丁</v>
          </cell>
          <cell r="F463">
            <v>65</v>
          </cell>
          <cell r="G463" t="str">
            <v>CAS殼蛋</v>
          </cell>
          <cell r="H463">
            <v>5</v>
          </cell>
          <cell r="I463" t="str">
            <v>香菇原件</v>
          </cell>
          <cell r="J463">
            <v>3</v>
          </cell>
          <cell r="K463" t="str">
            <v>CAS冷凍玉米粒</v>
          </cell>
          <cell r="L463">
            <v>15</v>
          </cell>
          <cell r="M463" t="str">
            <v>紅蘿蔔小丁</v>
          </cell>
          <cell r="N463">
            <v>5</v>
          </cell>
          <cell r="O463" t="str">
            <v>青蔥珠</v>
          </cell>
          <cell r="P463">
            <v>2</v>
          </cell>
        </row>
        <row r="464">
          <cell r="C464" t="str">
            <v>三鮮豆腐</v>
          </cell>
          <cell r="D464">
            <v>6</v>
          </cell>
          <cell r="E464" t="str">
            <v>豆腐</v>
          </cell>
          <cell r="F464">
            <v>73</v>
          </cell>
          <cell r="G464" t="str">
            <v>發泡魷魚(切好)</v>
          </cell>
          <cell r="H464">
            <v>5</v>
          </cell>
          <cell r="I464" t="str">
            <v>蝦仁羹</v>
          </cell>
          <cell r="J464">
            <v>3</v>
          </cell>
          <cell r="K464" t="str">
            <v>肉片</v>
          </cell>
          <cell r="L464">
            <v>7</v>
          </cell>
          <cell r="M464" t="str">
            <v>紅卜</v>
          </cell>
          <cell r="N464">
            <v>5</v>
          </cell>
          <cell r="O464" t="str">
            <v>青豆仁</v>
          </cell>
          <cell r="P464">
            <v>1</v>
          </cell>
        </row>
        <row r="465">
          <cell r="C465" t="str">
            <v>泡菜豆腐</v>
          </cell>
          <cell r="D465">
            <v>7</v>
          </cell>
          <cell r="E465" t="str">
            <v>非基改豆腐小丁</v>
          </cell>
          <cell r="F465">
            <v>65</v>
          </cell>
          <cell r="G465" t="str">
            <v>肉片</v>
          </cell>
          <cell r="H465">
            <v>7</v>
          </cell>
          <cell r="I465" t="str">
            <v>大白菜段</v>
          </cell>
          <cell r="J465">
            <v>10</v>
          </cell>
          <cell r="K465" t="str">
            <v>香菇原件</v>
          </cell>
          <cell r="L465">
            <v>5</v>
          </cell>
          <cell r="M465" t="str">
            <v>青蔥段</v>
          </cell>
          <cell r="N465">
            <v>1</v>
          </cell>
          <cell r="O465" t="str">
            <v>韓式泡菜</v>
          </cell>
          <cell r="P465">
            <v>3</v>
          </cell>
          <cell r="Q465" t="str">
            <v>韓式辣椒粉</v>
          </cell>
          <cell r="R465">
            <v>0.1</v>
          </cell>
        </row>
        <row r="466">
          <cell r="C466" t="str">
            <v>蔥燒豆腐</v>
          </cell>
          <cell r="D466">
            <v>4</v>
          </cell>
          <cell r="E466" t="str">
            <v>非基改豆腐小丁</v>
          </cell>
          <cell r="F466">
            <v>72</v>
          </cell>
          <cell r="G466" t="str">
            <v>絞肉</v>
          </cell>
          <cell r="H466">
            <v>7</v>
          </cell>
          <cell r="I466" t="str">
            <v>紅蘿蔔片丁</v>
          </cell>
          <cell r="J466">
            <v>6</v>
          </cell>
          <cell r="K466" t="str">
            <v>青蔥段</v>
          </cell>
          <cell r="L466">
            <v>2</v>
          </cell>
          <cell r="M466" t="str">
            <v>乾木耳</v>
          </cell>
          <cell r="N466">
            <v>1</v>
          </cell>
          <cell r="O466" t="str">
            <v>秀珍菇</v>
          </cell>
          <cell r="P466">
            <v>3</v>
          </cell>
        </row>
        <row r="467">
          <cell r="C467" t="str">
            <v>家常豆腐</v>
          </cell>
          <cell r="D467">
            <v>6</v>
          </cell>
          <cell r="E467" t="str">
            <v>非基改豆腐小丁</v>
          </cell>
          <cell r="F467">
            <v>65</v>
          </cell>
          <cell r="G467" t="str">
            <v>絞肉</v>
          </cell>
          <cell r="H467">
            <v>7</v>
          </cell>
          <cell r="I467" t="str">
            <v>紅蘿蔔片丁</v>
          </cell>
          <cell r="J467">
            <v>7</v>
          </cell>
          <cell r="K467" t="str">
            <v>乾木耳</v>
          </cell>
          <cell r="L467">
            <v>5</v>
          </cell>
          <cell r="M467" t="str">
            <v>秀珍菇</v>
          </cell>
          <cell r="N467">
            <v>5</v>
          </cell>
          <cell r="O467" t="str">
            <v>豆瓣醬(3kg/箱)</v>
          </cell>
          <cell r="P467">
            <v>1.2</v>
          </cell>
        </row>
        <row r="468">
          <cell r="C468" t="str">
            <v>菇菇燴豆腐</v>
          </cell>
          <cell r="D468">
            <v>5</v>
          </cell>
          <cell r="E468" t="str">
            <v>杏鮑菇原件</v>
          </cell>
          <cell r="F468">
            <v>10</v>
          </cell>
          <cell r="G468" t="str">
            <v>鴻喜菇</v>
          </cell>
          <cell r="H468">
            <v>5</v>
          </cell>
          <cell r="I468" t="str">
            <v>非基改豆腐小丁</v>
          </cell>
          <cell r="J468">
            <v>70</v>
          </cell>
          <cell r="K468" t="str">
            <v>紅蘿蔔小丁</v>
          </cell>
          <cell r="L468">
            <v>5</v>
          </cell>
          <cell r="M468" t="str">
            <v>青蔥珠</v>
          </cell>
          <cell r="N468">
            <v>2</v>
          </cell>
        </row>
        <row r="469">
          <cell r="C469" t="str">
            <v>紅燒豆腐</v>
          </cell>
          <cell r="D469">
            <v>4</v>
          </cell>
          <cell r="E469" t="str">
            <v>非基改豆腐小丁</v>
          </cell>
          <cell r="F469">
            <v>65</v>
          </cell>
          <cell r="G469" t="str">
            <v>絞肉</v>
          </cell>
          <cell r="H469">
            <v>7</v>
          </cell>
          <cell r="I469" t="str">
            <v>紅蘿蔔片丁</v>
          </cell>
          <cell r="J469">
            <v>8</v>
          </cell>
          <cell r="K469" t="str">
            <v>香菇原件</v>
          </cell>
          <cell r="L469">
            <v>10</v>
          </cell>
          <cell r="M469" t="str">
            <v>青蔥珠</v>
          </cell>
          <cell r="N469">
            <v>3</v>
          </cell>
          <cell r="O469" t="str">
            <v>豆瓣醬(3kg/箱)</v>
          </cell>
          <cell r="P469">
            <v>1.2</v>
          </cell>
        </row>
        <row r="470">
          <cell r="C470" t="str">
            <v>哨子豆腐(2)</v>
          </cell>
          <cell r="D470">
            <v>6</v>
          </cell>
          <cell r="E470" t="str">
            <v>非基改豆腐小丁</v>
          </cell>
          <cell r="F470">
            <v>65</v>
          </cell>
          <cell r="G470" t="str">
            <v>絞肉</v>
          </cell>
          <cell r="H470">
            <v>7</v>
          </cell>
          <cell r="I470" t="str">
            <v>紅蘿蔔片丁</v>
          </cell>
          <cell r="J470">
            <v>7</v>
          </cell>
          <cell r="K470" t="str">
            <v>乾木耳</v>
          </cell>
          <cell r="L470">
            <v>0.25</v>
          </cell>
          <cell r="M470" t="str">
            <v>青蔥珠</v>
          </cell>
          <cell r="N470">
            <v>2</v>
          </cell>
          <cell r="O470" t="str">
            <v>豆瓣醬(3kg/箱)</v>
          </cell>
          <cell r="P470">
            <v>1.2</v>
          </cell>
        </row>
        <row r="471">
          <cell r="C471" t="str">
            <v>蔥燒豆腐</v>
          </cell>
          <cell r="D471">
            <v>5</v>
          </cell>
          <cell r="E471" t="str">
            <v>非基改豆腐小丁</v>
          </cell>
          <cell r="F471">
            <v>75</v>
          </cell>
          <cell r="G471" t="str">
            <v>絞肉</v>
          </cell>
          <cell r="H471">
            <v>7</v>
          </cell>
          <cell r="I471" t="str">
            <v>香菇原件</v>
          </cell>
          <cell r="J471">
            <v>7</v>
          </cell>
          <cell r="K471" t="str">
            <v>紅蔥末</v>
          </cell>
          <cell r="L471">
            <v>1</v>
          </cell>
          <cell r="M471" t="str">
            <v>青蔥段</v>
          </cell>
          <cell r="N471">
            <v>2</v>
          </cell>
        </row>
        <row r="472">
          <cell r="C472" t="str">
            <v>玉米豆腐</v>
          </cell>
          <cell r="D472">
            <v>5</v>
          </cell>
          <cell r="E472" t="str">
            <v>非基改豆腐小丁</v>
          </cell>
          <cell r="F472">
            <v>70</v>
          </cell>
          <cell r="G472" t="str">
            <v>CAS冷凍玉米粒</v>
          </cell>
          <cell r="H472">
            <v>15</v>
          </cell>
          <cell r="I472" t="str">
            <v>絞肉</v>
          </cell>
          <cell r="J472">
            <v>7</v>
          </cell>
          <cell r="K472" t="str">
            <v>紅蘿蔔小丁</v>
          </cell>
          <cell r="L472">
            <v>5</v>
          </cell>
          <cell r="M472" t="str">
            <v>青蔥珠</v>
          </cell>
          <cell r="N472">
            <v>2</v>
          </cell>
        </row>
        <row r="473">
          <cell r="C473" t="str">
            <v>腰果豆腐</v>
          </cell>
          <cell r="D473">
            <v>5</v>
          </cell>
          <cell r="E473" t="str">
            <v>非基改豆腐小丁</v>
          </cell>
          <cell r="F473">
            <v>70</v>
          </cell>
          <cell r="G473" t="str">
            <v>絞肉</v>
          </cell>
          <cell r="H473">
            <v>8</v>
          </cell>
          <cell r="I473" t="str">
            <v>香菇原件</v>
          </cell>
          <cell r="J473">
            <v>8</v>
          </cell>
          <cell r="K473" t="str">
            <v>紅蘿蔔小丁</v>
          </cell>
          <cell r="L473">
            <v>5</v>
          </cell>
          <cell r="M473" t="str">
            <v>生腰果</v>
          </cell>
          <cell r="N473">
            <v>3</v>
          </cell>
        </row>
        <row r="474">
          <cell r="C474" t="str">
            <v>蘭花干肉片</v>
          </cell>
          <cell r="D474">
            <v>5</v>
          </cell>
          <cell r="E474" t="str">
            <v>非基改蘭花干</v>
          </cell>
          <cell r="F474">
            <v>13</v>
          </cell>
          <cell r="G474" t="str">
            <v>高麗菜段</v>
          </cell>
          <cell r="H474">
            <v>35</v>
          </cell>
          <cell r="I474" t="str">
            <v>肉片</v>
          </cell>
          <cell r="J474">
            <v>7</v>
          </cell>
          <cell r="K474" t="str">
            <v>辣豆瓣醬</v>
          </cell>
          <cell r="L474">
            <v>0.5</v>
          </cell>
          <cell r="M474" t="str">
            <v>紅蘿蔔片丁</v>
          </cell>
          <cell r="N474">
            <v>7</v>
          </cell>
        </row>
        <row r="475">
          <cell r="C475" t="str">
            <v>菇香絲瓜蘭花干</v>
          </cell>
          <cell r="D475">
            <v>3</v>
          </cell>
          <cell r="E475" t="str">
            <v>非基改蘭花干</v>
          </cell>
          <cell r="F475">
            <v>23.1</v>
          </cell>
          <cell r="G475" t="str">
            <v>杏鮑菇原件</v>
          </cell>
          <cell r="H475">
            <v>8</v>
          </cell>
          <cell r="I475" t="str">
            <v>絲瓜4剖片</v>
          </cell>
          <cell r="J475">
            <v>31</v>
          </cell>
          <cell r="K475" t="str">
            <v>紅蘿蔔片丁</v>
          </cell>
          <cell r="L475">
            <v>7</v>
          </cell>
        </row>
        <row r="476">
          <cell r="C476" t="str">
            <v>肉末油腐</v>
          </cell>
          <cell r="D476">
            <v>7</v>
          </cell>
          <cell r="E476" t="str">
            <v>非基改小三角油腐</v>
          </cell>
          <cell r="F476">
            <v>50</v>
          </cell>
          <cell r="G476" t="str">
            <v>絞肉</v>
          </cell>
          <cell r="H476">
            <v>7</v>
          </cell>
          <cell r="I476" t="str">
            <v>紅卜</v>
          </cell>
          <cell r="J476">
            <v>9</v>
          </cell>
          <cell r="K476" t="str">
            <v>濕木耳</v>
          </cell>
          <cell r="L476">
            <v>2.5</v>
          </cell>
          <cell r="M476" t="str">
            <v>青椒</v>
          </cell>
          <cell r="N476">
            <v>2.5</v>
          </cell>
          <cell r="O476" t="str">
            <v>黃椒</v>
          </cell>
          <cell r="P476">
            <v>2.5</v>
          </cell>
          <cell r="Q476" t="str">
            <v>豆瓣醬(3kg/箱)</v>
          </cell>
          <cell r="R476">
            <v>1.2</v>
          </cell>
        </row>
        <row r="477">
          <cell r="C477" t="str">
            <v>彩椒油腐</v>
          </cell>
          <cell r="D477">
            <v>6</v>
          </cell>
          <cell r="E477" t="str">
            <v>小四角油腐</v>
          </cell>
          <cell r="F477">
            <v>55</v>
          </cell>
          <cell r="G477" t="str">
            <v>肉片</v>
          </cell>
          <cell r="H477">
            <v>7</v>
          </cell>
          <cell r="I477" t="str">
            <v>濕木耳</v>
          </cell>
          <cell r="J477">
            <v>3</v>
          </cell>
          <cell r="K477" t="str">
            <v>紅椒</v>
          </cell>
          <cell r="L477">
            <v>2</v>
          </cell>
          <cell r="M477" t="str">
            <v>黃椒</v>
          </cell>
          <cell r="N477">
            <v>2</v>
          </cell>
          <cell r="O477" t="str">
            <v>豆瓣醬(3kg/箱)</v>
          </cell>
          <cell r="P477">
            <v>1.2</v>
          </cell>
        </row>
        <row r="478">
          <cell r="C478" t="str">
            <v>三杯油腐</v>
          </cell>
          <cell r="D478">
            <v>9</v>
          </cell>
          <cell r="E478" t="str">
            <v>非基改小四角油丁</v>
          </cell>
          <cell r="F478">
            <v>45</v>
          </cell>
          <cell r="G478" t="str">
            <v>絞肉</v>
          </cell>
          <cell r="H478">
            <v>7</v>
          </cell>
          <cell r="I478" t="str">
            <v>杏鮑菇原件</v>
          </cell>
          <cell r="J478">
            <v>10</v>
          </cell>
          <cell r="K478" t="str">
            <v>紅蘿蔔小丁</v>
          </cell>
          <cell r="L478">
            <v>5</v>
          </cell>
          <cell r="M478" t="str">
            <v>九層塔</v>
          </cell>
          <cell r="N478">
            <v>1</v>
          </cell>
          <cell r="O478" t="str">
            <v>薑片</v>
          </cell>
          <cell r="P478">
            <v>0.5</v>
          </cell>
          <cell r="Q478" t="str">
            <v>蒜頭粒</v>
          </cell>
          <cell r="R478">
            <v>0.5</v>
          </cell>
          <cell r="S478" t="str">
            <v>麻油</v>
          </cell>
          <cell r="T478">
            <v>1.2</v>
          </cell>
        </row>
        <row r="479">
          <cell r="C479" t="str">
            <v>茄汁油腐</v>
          </cell>
          <cell r="D479">
            <v>9</v>
          </cell>
          <cell r="E479" t="str">
            <v>非基改小四角油丁</v>
          </cell>
          <cell r="F479">
            <v>50</v>
          </cell>
          <cell r="G479" t="str">
            <v>番茄原件</v>
          </cell>
          <cell r="H479">
            <v>15</v>
          </cell>
          <cell r="I479" t="str">
            <v>剝皮洋蔥原件</v>
          </cell>
          <cell r="J479">
            <v>10</v>
          </cell>
          <cell r="K479" t="str">
            <v>TAP冷凍毛豆仁</v>
          </cell>
          <cell r="L479">
            <v>2</v>
          </cell>
          <cell r="M479" t="str">
            <v>番茄醬</v>
          </cell>
          <cell r="N479">
            <v>3</v>
          </cell>
        </row>
        <row r="480">
          <cell r="C480" t="str">
            <v>麻油凍豆腐</v>
          </cell>
          <cell r="D480">
            <v>6</v>
          </cell>
          <cell r="E480" t="str">
            <v>非基改豆腐小丁</v>
          </cell>
          <cell r="F480">
            <v>65</v>
          </cell>
          <cell r="G480" t="str">
            <v>杏鮑菇原件</v>
          </cell>
          <cell r="H480">
            <v>7</v>
          </cell>
          <cell r="I480" t="str">
            <v>紅蘿蔔片丁</v>
          </cell>
          <cell r="J480">
            <v>7</v>
          </cell>
          <cell r="K480" t="str">
            <v>高麗菜段</v>
          </cell>
          <cell r="L480">
            <v>10</v>
          </cell>
          <cell r="M480" t="str">
            <v>薑片</v>
          </cell>
          <cell r="N480">
            <v>2</v>
          </cell>
          <cell r="O480" t="str">
            <v>黑麻油</v>
          </cell>
          <cell r="P480">
            <v>3</v>
          </cell>
        </row>
        <row r="481">
          <cell r="C481" t="str">
            <v>魷魚豆腐煲</v>
          </cell>
          <cell r="D481">
            <v>4</v>
          </cell>
          <cell r="E481" t="str">
            <v>三角油腐</v>
          </cell>
          <cell r="F481">
            <v>55</v>
          </cell>
          <cell r="G481" t="str">
            <v>發泡魷魚(切好)</v>
          </cell>
          <cell r="H481">
            <v>15</v>
          </cell>
          <cell r="I481" t="str">
            <v>濕木耳</v>
          </cell>
          <cell r="J481">
            <v>4</v>
          </cell>
          <cell r="K481" t="str">
            <v>紅椒</v>
          </cell>
          <cell r="L481">
            <v>3</v>
          </cell>
        </row>
        <row r="482">
          <cell r="C482" t="str">
            <v>日式關東煮</v>
          </cell>
          <cell r="D482">
            <v>5</v>
          </cell>
          <cell r="E482" t="str">
            <v>非基改小四角油丁</v>
          </cell>
          <cell r="F482">
            <v>19</v>
          </cell>
          <cell r="G482" t="str">
            <v>甜不辣</v>
          </cell>
          <cell r="H482">
            <v>15</v>
          </cell>
          <cell r="I482" t="str">
            <v>魚板燒</v>
          </cell>
          <cell r="J482">
            <v>24</v>
          </cell>
          <cell r="K482" t="str">
            <v>白蘿蔔中丁</v>
          </cell>
          <cell r="L482">
            <v>22</v>
          </cell>
          <cell r="M482" t="str">
            <v>柴魚片</v>
          </cell>
          <cell r="N482">
            <v>0.32</v>
          </cell>
        </row>
        <row r="483">
          <cell r="C483" t="str">
            <v>關東煮</v>
          </cell>
          <cell r="D483">
            <v>5</v>
          </cell>
          <cell r="E483" t="str">
            <v>非基改小四角油丁</v>
          </cell>
          <cell r="F483">
            <v>18</v>
          </cell>
          <cell r="G483" t="str">
            <v>CAS虱目魚丸</v>
          </cell>
          <cell r="H483">
            <v>12</v>
          </cell>
          <cell r="I483" t="str">
            <v>甜不辣</v>
          </cell>
          <cell r="J483">
            <v>22</v>
          </cell>
          <cell r="K483" t="str">
            <v>白蘿蔔中丁</v>
          </cell>
          <cell r="L483">
            <v>24</v>
          </cell>
          <cell r="M483" t="str">
            <v>芹菜珠</v>
          </cell>
          <cell r="N483">
            <v>2</v>
          </cell>
        </row>
        <row r="484">
          <cell r="C484" t="str">
            <v>關東煮(2)</v>
          </cell>
          <cell r="D484">
            <v>5</v>
          </cell>
          <cell r="E484" t="str">
            <v>非基改小四角油丁</v>
          </cell>
          <cell r="F484">
            <v>17</v>
          </cell>
          <cell r="G484" t="str">
            <v>甜不辣</v>
          </cell>
          <cell r="H484">
            <v>15</v>
          </cell>
          <cell r="I484" t="str">
            <v>CAS米血糕丁</v>
          </cell>
          <cell r="J484">
            <v>20</v>
          </cell>
          <cell r="K484" t="str">
            <v>白蘿蔔中丁</v>
          </cell>
          <cell r="L484">
            <v>18</v>
          </cell>
          <cell r="M484" t="str">
            <v>芹菜珠</v>
          </cell>
          <cell r="N484">
            <v>2</v>
          </cell>
        </row>
        <row r="485">
          <cell r="C485" t="str">
            <v>關東煮(3)</v>
          </cell>
          <cell r="D485">
            <v>5</v>
          </cell>
          <cell r="E485" t="str">
            <v>CAS黑輪</v>
          </cell>
          <cell r="F485">
            <v>22</v>
          </cell>
          <cell r="G485" t="str">
            <v>白蘿蔔中丁</v>
          </cell>
          <cell r="H485">
            <v>27</v>
          </cell>
          <cell r="I485" t="str">
            <v>非基改小四角油丁</v>
          </cell>
          <cell r="J485">
            <v>24</v>
          </cell>
          <cell r="K485" t="str">
            <v>芹菜珠</v>
          </cell>
          <cell r="L485">
            <v>2</v>
          </cell>
          <cell r="M485" t="str">
            <v>柴魚片</v>
          </cell>
          <cell r="N485">
            <v>0.32</v>
          </cell>
        </row>
        <row r="486">
          <cell r="C486" t="str">
            <v>黃瓜豆包</v>
          </cell>
          <cell r="D486">
            <v>5</v>
          </cell>
          <cell r="E486" t="str">
            <v>豆包(炸)</v>
          </cell>
          <cell r="F486">
            <v>40</v>
          </cell>
          <cell r="G486" t="str">
            <v>小黃瓜</v>
          </cell>
          <cell r="H486">
            <v>10</v>
          </cell>
          <cell r="I486" t="str">
            <v>紅卜</v>
          </cell>
          <cell r="J486">
            <v>10</v>
          </cell>
          <cell r="K486" t="str">
            <v>台芹</v>
          </cell>
          <cell r="L486">
            <v>1.5</v>
          </cell>
          <cell r="M486" t="str">
            <v>濕木耳</v>
          </cell>
          <cell r="N486">
            <v>3</v>
          </cell>
        </row>
        <row r="487">
          <cell r="C487" t="str">
            <v>黃瓜豆包(2)</v>
          </cell>
          <cell r="D487">
            <v>5</v>
          </cell>
          <cell r="E487" t="str">
            <v>豆包(炸)</v>
          </cell>
          <cell r="F487">
            <v>30</v>
          </cell>
          <cell r="G487" t="str">
            <v>小黃瓜</v>
          </cell>
          <cell r="H487">
            <v>10</v>
          </cell>
          <cell r="I487" t="str">
            <v>台芹</v>
          </cell>
          <cell r="J487">
            <v>1.5</v>
          </cell>
          <cell r="K487" t="str">
            <v>鮮筍片</v>
          </cell>
          <cell r="L487">
            <v>25</v>
          </cell>
          <cell r="M487" t="str">
            <v>濕木耳</v>
          </cell>
          <cell r="N487">
            <v>3</v>
          </cell>
        </row>
        <row r="488">
          <cell r="C488" t="str">
            <v>芹香豆包</v>
          </cell>
          <cell r="D488">
            <v>5</v>
          </cell>
          <cell r="E488" t="str">
            <v>非基改豆包(炸)</v>
          </cell>
          <cell r="F488">
            <v>45</v>
          </cell>
          <cell r="G488" t="str">
            <v>紅蘿蔔片丁</v>
          </cell>
          <cell r="H488">
            <v>7</v>
          </cell>
          <cell r="I488" t="str">
            <v>肉片</v>
          </cell>
          <cell r="J488">
            <v>7</v>
          </cell>
          <cell r="K488" t="str">
            <v>一公分西芹段</v>
          </cell>
          <cell r="L488">
            <v>10</v>
          </cell>
          <cell r="M488" t="str">
            <v>杏鮑菇原件</v>
          </cell>
          <cell r="N488">
            <v>5</v>
          </cell>
          <cell r="O488" t="str">
            <v>濕木耳</v>
          </cell>
          <cell r="P488">
            <v>3</v>
          </cell>
        </row>
        <row r="489">
          <cell r="C489" t="str">
            <v>三絲扒素包</v>
          </cell>
          <cell r="D489">
            <v>6</v>
          </cell>
          <cell r="E489" t="str">
            <v>豆包(炸)</v>
          </cell>
          <cell r="F489">
            <v>45</v>
          </cell>
          <cell r="G489" t="str">
            <v>鮮筍片</v>
          </cell>
          <cell r="H489">
            <v>15</v>
          </cell>
          <cell r="I489" t="str">
            <v>紅卜</v>
          </cell>
          <cell r="J489">
            <v>10</v>
          </cell>
          <cell r="K489" t="str">
            <v>肉片</v>
          </cell>
          <cell r="L489">
            <v>7</v>
          </cell>
          <cell r="M489" t="str">
            <v>濕香菇</v>
          </cell>
          <cell r="N489">
            <v>5</v>
          </cell>
          <cell r="O489" t="str">
            <v>冬菜</v>
          </cell>
          <cell r="P489">
            <v>1</v>
          </cell>
        </row>
        <row r="490">
          <cell r="C490" t="str">
            <v>紅燒豆包</v>
          </cell>
          <cell r="D490">
            <v>4</v>
          </cell>
          <cell r="E490" t="str">
            <v>豆包(炸)</v>
          </cell>
          <cell r="F490">
            <v>60</v>
          </cell>
          <cell r="G490" t="str">
            <v>紅卜</v>
          </cell>
          <cell r="H490">
            <v>10</v>
          </cell>
          <cell r="I490" t="str">
            <v>濕香菇</v>
          </cell>
          <cell r="J490">
            <v>5</v>
          </cell>
          <cell r="K490" t="str">
            <v>台芹</v>
          </cell>
          <cell r="L490">
            <v>1.5</v>
          </cell>
        </row>
        <row r="491">
          <cell r="C491" t="str">
            <v>白菜燒豆包</v>
          </cell>
          <cell r="D491">
            <v>6</v>
          </cell>
          <cell r="E491" t="str">
            <v>非基改生豆包</v>
          </cell>
          <cell r="F491">
            <v>10</v>
          </cell>
          <cell r="G491" t="str">
            <v>大白菜段</v>
          </cell>
          <cell r="H491">
            <v>60</v>
          </cell>
          <cell r="I491" t="str">
            <v>香菇原件</v>
          </cell>
          <cell r="J491">
            <v>5</v>
          </cell>
          <cell r="K491" t="str">
            <v>杏鮑菇原件</v>
          </cell>
          <cell r="L491">
            <v>8</v>
          </cell>
          <cell r="M491" t="str">
            <v>薑片</v>
          </cell>
          <cell r="N491">
            <v>1</v>
          </cell>
        </row>
        <row r="492">
          <cell r="C492" t="str">
            <v>番茄炒豆包</v>
          </cell>
          <cell r="D492">
            <v>5</v>
          </cell>
          <cell r="E492" t="str">
            <v>非基改豆包(炸)</v>
          </cell>
          <cell r="F492">
            <v>45</v>
          </cell>
          <cell r="G492" t="str">
            <v>番茄原件</v>
          </cell>
          <cell r="H492">
            <v>13</v>
          </cell>
          <cell r="I492" t="str">
            <v>剝皮洋蔥原件</v>
          </cell>
          <cell r="J492">
            <v>9</v>
          </cell>
          <cell r="K492" t="str">
            <v>一公分西芹段</v>
          </cell>
          <cell r="L492">
            <v>10</v>
          </cell>
          <cell r="M492" t="str">
            <v>番茄醬</v>
          </cell>
          <cell r="N492">
            <v>1</v>
          </cell>
        </row>
        <row r="493">
          <cell r="C493" t="str">
            <v>杏鮑菇炒豆包</v>
          </cell>
          <cell r="D493">
            <v>4</v>
          </cell>
          <cell r="E493" t="str">
            <v>非基改豆包(炸)</v>
          </cell>
          <cell r="F493">
            <v>25</v>
          </cell>
          <cell r="G493" t="str">
            <v>杏鮑菇原件</v>
          </cell>
          <cell r="H493">
            <v>40</v>
          </cell>
          <cell r="I493" t="str">
            <v>一公分西芹段</v>
          </cell>
          <cell r="J493">
            <v>10</v>
          </cell>
          <cell r="K493" t="str">
            <v>乾木耳</v>
          </cell>
          <cell r="L493">
            <v>0.25</v>
          </cell>
        </row>
        <row r="494">
          <cell r="C494" t="str">
            <v>白菜豆包</v>
          </cell>
          <cell r="D494">
            <v>5</v>
          </cell>
          <cell r="E494" t="str">
            <v>大白菜段</v>
          </cell>
          <cell r="F494">
            <v>55</v>
          </cell>
          <cell r="G494" t="str">
            <v>非基改豆包(炸)</v>
          </cell>
          <cell r="H494">
            <v>13</v>
          </cell>
          <cell r="I494" t="str">
            <v>肉片</v>
          </cell>
          <cell r="J494">
            <v>7</v>
          </cell>
          <cell r="K494" t="str">
            <v>乾木耳</v>
          </cell>
          <cell r="L494">
            <v>0.25</v>
          </cell>
          <cell r="M494" t="str">
            <v>紅蘿蔔片丁</v>
          </cell>
          <cell r="N494">
            <v>10</v>
          </cell>
        </row>
        <row r="495">
          <cell r="C495" t="str">
            <v>糖醋地瓜豆腸</v>
          </cell>
          <cell r="D495">
            <v>5</v>
          </cell>
          <cell r="E495" t="str">
            <v>非基改豆腸(切)</v>
          </cell>
          <cell r="F495">
            <v>37.5</v>
          </cell>
          <cell r="G495" t="str">
            <v>鳳梨中丁</v>
          </cell>
          <cell r="H495">
            <v>5</v>
          </cell>
          <cell r="I495" t="str">
            <v>地瓜原件</v>
          </cell>
          <cell r="J495">
            <v>28</v>
          </cell>
          <cell r="K495" t="str">
            <v>剝皮洋蔥原件</v>
          </cell>
          <cell r="L495">
            <v>10</v>
          </cell>
          <cell r="M495" t="str">
            <v>TAP冷凍毛豆仁</v>
          </cell>
          <cell r="N495">
            <v>3</v>
          </cell>
        </row>
        <row r="496">
          <cell r="C496" t="str">
            <v>滷味</v>
          </cell>
          <cell r="D496">
            <v>4</v>
          </cell>
          <cell r="E496" t="str">
            <v>1/4豆干</v>
          </cell>
          <cell r="F496">
            <v>32</v>
          </cell>
          <cell r="G496" t="str">
            <v>小貢丸</v>
          </cell>
          <cell r="H496">
            <v>17.5</v>
          </cell>
          <cell r="I496" t="str">
            <v>乾海結</v>
          </cell>
          <cell r="J496">
            <v>16.3</v>
          </cell>
          <cell r="K496" t="str">
            <v>滷包(大)</v>
          </cell>
        </row>
        <row r="497">
          <cell r="C497" t="str">
            <v>滷味(2)</v>
          </cell>
          <cell r="D497">
            <v>4</v>
          </cell>
          <cell r="E497" t="str">
            <v>1/4豆干</v>
          </cell>
          <cell r="F497">
            <v>45.5</v>
          </cell>
          <cell r="G497" t="str">
            <v>絞肉</v>
          </cell>
          <cell r="H497">
            <v>7</v>
          </cell>
          <cell r="I497" t="str">
            <v>乾海結</v>
          </cell>
          <cell r="J497">
            <v>16.3</v>
          </cell>
          <cell r="K497" t="str">
            <v>滷包(大)</v>
          </cell>
        </row>
        <row r="498">
          <cell r="C498" t="str">
            <v>肉炒三色</v>
          </cell>
          <cell r="D498">
            <v>9</v>
          </cell>
          <cell r="E498" t="str">
            <v>豆干丁</v>
          </cell>
          <cell r="F498">
            <v>45</v>
          </cell>
          <cell r="G498" t="str">
            <v>絞肉</v>
          </cell>
          <cell r="H498">
            <v>7</v>
          </cell>
          <cell r="I498" t="str">
            <v>紅卜</v>
          </cell>
          <cell r="J498">
            <v>7</v>
          </cell>
          <cell r="K498" t="str">
            <v>番茄</v>
          </cell>
          <cell r="L498">
            <v>7</v>
          </cell>
          <cell r="M498" t="str">
            <v>剝皮洋蔥</v>
          </cell>
          <cell r="N498">
            <v>5</v>
          </cell>
          <cell r="O498" t="str">
            <v>九層塔</v>
          </cell>
          <cell r="P498">
            <v>1</v>
          </cell>
          <cell r="Q498" t="str">
            <v>毛豆仁</v>
          </cell>
          <cell r="R498">
            <v>0.5</v>
          </cell>
          <cell r="S498" t="str">
            <v>魚露</v>
          </cell>
          <cell r="T498">
            <v>1</v>
          </cell>
          <cell r="U498" t="str">
            <v>蠔油</v>
          </cell>
        </row>
        <row r="499">
          <cell r="C499" t="str">
            <v>醬四寶</v>
          </cell>
          <cell r="D499">
            <v>7</v>
          </cell>
          <cell r="E499" t="str">
            <v>非基改豆干丁</v>
          </cell>
          <cell r="F499">
            <v>46</v>
          </cell>
          <cell r="G499" t="str">
            <v>絞肉</v>
          </cell>
          <cell r="H499">
            <v>7</v>
          </cell>
          <cell r="I499" t="str">
            <v>紅蘿蔔小丁</v>
          </cell>
          <cell r="J499">
            <v>7</v>
          </cell>
          <cell r="K499" t="str">
            <v>剝皮洋蔥原件</v>
          </cell>
          <cell r="L499">
            <v>8</v>
          </cell>
          <cell r="M499" t="str">
            <v>TAP冷凍毛豆仁</v>
          </cell>
          <cell r="N499">
            <v>3</v>
          </cell>
          <cell r="O499" t="str">
            <v>紅蔥末</v>
          </cell>
          <cell r="P499">
            <v>0.5</v>
          </cell>
          <cell r="Q499" t="str">
            <v>豆瓣醬(3kg/箱)</v>
          </cell>
          <cell r="R499">
            <v>1.2</v>
          </cell>
          <cell r="S499" t="str">
            <v>甜麵醬(3kg/箱)</v>
          </cell>
          <cell r="T499">
            <v>1.2</v>
          </cell>
        </row>
        <row r="500">
          <cell r="C500" t="str">
            <v>豆瓣干丁</v>
          </cell>
          <cell r="D500">
            <v>6</v>
          </cell>
          <cell r="E500" t="str">
            <v>非基改豆干丁</v>
          </cell>
          <cell r="F500">
            <v>45</v>
          </cell>
          <cell r="G500" t="str">
            <v>絞肉</v>
          </cell>
          <cell r="H500">
            <v>7</v>
          </cell>
          <cell r="I500" t="str">
            <v>杏鮑菇原件</v>
          </cell>
          <cell r="J500">
            <v>10</v>
          </cell>
          <cell r="K500" t="str">
            <v>TAP冷凍毛豆仁</v>
          </cell>
          <cell r="L500">
            <v>8</v>
          </cell>
          <cell r="M500" t="str">
            <v>紅蔥末</v>
          </cell>
          <cell r="N500">
            <v>0.5</v>
          </cell>
          <cell r="O500" t="str">
            <v>豆瓣醬(3kg/箱)</v>
          </cell>
          <cell r="P500">
            <v>1.2</v>
          </cell>
        </row>
        <row r="501">
          <cell r="C501" t="str">
            <v>香菇干丁</v>
          </cell>
          <cell r="D501">
            <v>6</v>
          </cell>
          <cell r="E501" t="str">
            <v>豆干丁</v>
          </cell>
          <cell r="F501">
            <v>44</v>
          </cell>
          <cell r="G501" t="str">
            <v>絞肉</v>
          </cell>
          <cell r="H501">
            <v>7</v>
          </cell>
          <cell r="I501" t="str">
            <v>紅卜</v>
          </cell>
          <cell r="J501">
            <v>10</v>
          </cell>
          <cell r="K501" t="str">
            <v>剝皮洋蔥</v>
          </cell>
          <cell r="L501">
            <v>5</v>
          </cell>
          <cell r="M501" t="str">
            <v>濕香菇</v>
          </cell>
          <cell r="N501">
            <v>5</v>
          </cell>
          <cell r="O501" t="str">
            <v>紅蔥末</v>
          </cell>
          <cell r="P501">
            <v>0.5</v>
          </cell>
        </row>
        <row r="502">
          <cell r="C502" t="str">
            <v>花生丁香豆干</v>
          </cell>
          <cell r="D502">
            <v>5</v>
          </cell>
          <cell r="E502" t="str">
            <v>非基改豆干片</v>
          </cell>
          <cell r="F502">
            <v>55</v>
          </cell>
          <cell r="G502" t="str">
            <v>剝皮洋蔥原件</v>
          </cell>
          <cell r="H502">
            <v>10</v>
          </cell>
          <cell r="I502" t="str">
            <v>蒜味花生</v>
          </cell>
          <cell r="J502">
            <v>7</v>
          </cell>
          <cell r="K502" t="str">
            <v>小魚乾</v>
          </cell>
          <cell r="L502">
            <v>2</v>
          </cell>
          <cell r="M502" t="str">
            <v>青蔥段</v>
          </cell>
          <cell r="N502">
            <v>2</v>
          </cell>
        </row>
        <row r="503">
          <cell r="C503" t="str">
            <v>蜜汁核桃豆干</v>
          </cell>
          <cell r="D503">
            <v>6</v>
          </cell>
          <cell r="E503" t="str">
            <v>非基改豆干片</v>
          </cell>
          <cell r="F503">
            <v>55</v>
          </cell>
          <cell r="G503" t="str">
            <v>剝皮洋蔥原件</v>
          </cell>
          <cell r="H503">
            <v>10</v>
          </cell>
          <cell r="I503" t="str">
            <v>紅蘿蔔絲</v>
          </cell>
          <cell r="J503">
            <v>5</v>
          </cell>
          <cell r="K503" t="str">
            <v>熟核桃</v>
          </cell>
          <cell r="L503">
            <v>3</v>
          </cell>
          <cell r="M503" t="str">
            <v>小魚乾</v>
          </cell>
          <cell r="N503">
            <v>2</v>
          </cell>
          <cell r="O503" t="str">
            <v>蒜頭片</v>
          </cell>
          <cell r="P503">
            <v>2</v>
          </cell>
        </row>
        <row r="504">
          <cell r="C504" t="str">
            <v>豆干炒肉片</v>
          </cell>
          <cell r="D504">
            <v>7</v>
          </cell>
          <cell r="E504" t="str">
            <v>非基改豆干片</v>
          </cell>
          <cell r="F504">
            <v>44</v>
          </cell>
          <cell r="G504" t="str">
            <v>肉片</v>
          </cell>
          <cell r="H504">
            <v>10</v>
          </cell>
          <cell r="I504" t="str">
            <v>紅蘿蔔片丁</v>
          </cell>
          <cell r="J504">
            <v>7</v>
          </cell>
          <cell r="K504" t="str">
            <v>剝皮洋蔥原件</v>
          </cell>
          <cell r="L504">
            <v>10</v>
          </cell>
          <cell r="M504" t="str">
            <v>乾木耳</v>
          </cell>
          <cell r="N504">
            <v>0.25</v>
          </cell>
          <cell r="O504" t="str">
            <v>杏鮑菇原件</v>
          </cell>
          <cell r="P504">
            <v>8</v>
          </cell>
          <cell r="Q504" t="str">
            <v>沙茶醬</v>
          </cell>
          <cell r="R504">
            <v>1</v>
          </cell>
        </row>
        <row r="505">
          <cell r="C505" t="str">
            <v>客家小炒</v>
          </cell>
          <cell r="D505">
            <v>6</v>
          </cell>
          <cell r="E505" t="str">
            <v>非基改豆干片</v>
          </cell>
          <cell r="F505">
            <v>40</v>
          </cell>
          <cell r="G505" t="str">
            <v>肉絲</v>
          </cell>
          <cell r="H505">
            <v>7</v>
          </cell>
          <cell r="I505" t="str">
            <v>紅蘿蔔絲</v>
          </cell>
          <cell r="J505">
            <v>10</v>
          </cell>
          <cell r="K505" t="str">
            <v>一公分西芹段</v>
          </cell>
          <cell r="L505">
            <v>18</v>
          </cell>
          <cell r="M505" t="str">
            <v>CAS魷魚條</v>
          </cell>
          <cell r="N505">
            <v>7</v>
          </cell>
          <cell r="O505" t="str">
            <v>乾木耳</v>
          </cell>
          <cell r="P505">
            <v>0.25</v>
          </cell>
        </row>
        <row r="506">
          <cell r="C506" t="str">
            <v>客家小炒(2)</v>
          </cell>
          <cell r="D506">
            <v>6</v>
          </cell>
          <cell r="E506" t="str">
            <v>豆干片</v>
          </cell>
          <cell r="F506">
            <v>50</v>
          </cell>
          <cell r="G506" t="str">
            <v>肉片</v>
          </cell>
          <cell r="H506">
            <v>7</v>
          </cell>
          <cell r="I506" t="str">
            <v>西芹</v>
          </cell>
          <cell r="J506">
            <v>15</v>
          </cell>
          <cell r="K506" t="str">
            <v>台芹</v>
          </cell>
          <cell r="L506">
            <v>3</v>
          </cell>
          <cell r="M506" t="str">
            <v>乾魷魚</v>
          </cell>
          <cell r="N506">
            <v>2</v>
          </cell>
          <cell r="O506" t="str">
            <v>蔥</v>
          </cell>
        </row>
        <row r="507">
          <cell r="C507" t="str">
            <v>肉絲炒干片</v>
          </cell>
          <cell r="D507">
            <v>6</v>
          </cell>
          <cell r="E507" t="str">
            <v>非基改豆干片</v>
          </cell>
          <cell r="F507">
            <v>33</v>
          </cell>
          <cell r="G507" t="str">
            <v>肉絲</v>
          </cell>
          <cell r="H507">
            <v>10</v>
          </cell>
          <cell r="I507" t="str">
            <v>高麗菜段</v>
          </cell>
          <cell r="J507">
            <v>37</v>
          </cell>
          <cell r="K507" t="str">
            <v>芹菜段</v>
          </cell>
          <cell r="L507">
            <v>3</v>
          </cell>
          <cell r="M507" t="str">
            <v>香菇原件</v>
          </cell>
          <cell r="N507">
            <v>5</v>
          </cell>
          <cell r="O507" t="str">
            <v>辣豆瓣醬</v>
          </cell>
          <cell r="P507">
            <v>1</v>
          </cell>
        </row>
        <row r="508">
          <cell r="C508" t="str">
            <v>回鍋干片</v>
          </cell>
          <cell r="D508">
            <v>8</v>
          </cell>
          <cell r="E508" t="str">
            <v>非基改豆干片</v>
          </cell>
          <cell r="F508">
            <v>30</v>
          </cell>
          <cell r="G508" t="str">
            <v>肉片</v>
          </cell>
          <cell r="H508">
            <v>8</v>
          </cell>
          <cell r="I508" t="str">
            <v>高麗菜段</v>
          </cell>
          <cell r="J508">
            <v>35</v>
          </cell>
          <cell r="K508" t="str">
            <v>紅椒絲</v>
          </cell>
          <cell r="L508">
            <v>5</v>
          </cell>
          <cell r="M508" t="str">
            <v>青蔥段</v>
          </cell>
          <cell r="N508">
            <v>2</v>
          </cell>
          <cell r="O508" t="str">
            <v>甜麵醬(3kg/箱)</v>
          </cell>
          <cell r="P508">
            <v>1.2</v>
          </cell>
          <cell r="Q508" t="str">
            <v>辣豆瓣醬</v>
          </cell>
          <cell r="R508">
            <v>1.2</v>
          </cell>
        </row>
        <row r="509">
          <cell r="C509" t="str">
            <v>什錦干片</v>
          </cell>
          <cell r="D509">
            <v>5</v>
          </cell>
          <cell r="E509" t="str">
            <v>非基改豆干片</v>
          </cell>
          <cell r="F509">
            <v>28</v>
          </cell>
          <cell r="G509" t="str">
            <v>肉片</v>
          </cell>
          <cell r="H509">
            <v>8</v>
          </cell>
          <cell r="I509" t="str">
            <v>高麗菜段</v>
          </cell>
          <cell r="J509">
            <v>35</v>
          </cell>
          <cell r="K509" t="str">
            <v>紅蘿蔔絲</v>
          </cell>
          <cell r="L509">
            <v>7</v>
          </cell>
          <cell r="M509" t="str">
            <v>香菇原件</v>
          </cell>
          <cell r="N509">
            <v>5</v>
          </cell>
        </row>
        <row r="510">
          <cell r="C510" t="str">
            <v>五彩干片</v>
          </cell>
          <cell r="D510">
            <v>8</v>
          </cell>
          <cell r="E510" t="str">
            <v>豆干片</v>
          </cell>
          <cell r="F510">
            <v>45</v>
          </cell>
          <cell r="G510" t="str">
            <v>肉片</v>
          </cell>
          <cell r="H510">
            <v>7</v>
          </cell>
          <cell r="I510" t="str">
            <v>剝皮洋蔥</v>
          </cell>
          <cell r="J510">
            <v>7</v>
          </cell>
          <cell r="K510" t="str">
            <v>濕木耳</v>
          </cell>
          <cell r="L510">
            <v>5</v>
          </cell>
          <cell r="M510" t="str">
            <v>秀珍菇</v>
          </cell>
          <cell r="N510">
            <v>4</v>
          </cell>
          <cell r="O510" t="str">
            <v>濕香菇</v>
          </cell>
          <cell r="P510">
            <v>4</v>
          </cell>
          <cell r="Q510" t="str">
            <v>紅椒</v>
          </cell>
          <cell r="R510">
            <v>3</v>
          </cell>
          <cell r="S510" t="str">
            <v>青豆仁</v>
          </cell>
          <cell r="T510">
            <v>1</v>
          </cell>
        </row>
        <row r="511">
          <cell r="C511" t="str">
            <v>醬爆豆干</v>
          </cell>
          <cell r="D511">
            <v>6</v>
          </cell>
          <cell r="E511" t="str">
            <v>非基改豆干片</v>
          </cell>
          <cell r="F511">
            <v>43</v>
          </cell>
          <cell r="G511" t="str">
            <v>肉絲</v>
          </cell>
          <cell r="H511">
            <v>7</v>
          </cell>
          <cell r="I511" t="str">
            <v>一公分西芹段</v>
          </cell>
          <cell r="J511">
            <v>15</v>
          </cell>
          <cell r="K511" t="str">
            <v>剝皮洋蔥</v>
          </cell>
          <cell r="L511">
            <v>5</v>
          </cell>
          <cell r="M511" t="str">
            <v>乾木耳</v>
          </cell>
          <cell r="N511">
            <v>0.25</v>
          </cell>
          <cell r="O511" t="str">
            <v>甜麵醬(3kg/箱)</v>
          </cell>
          <cell r="P511">
            <v>1.2</v>
          </cell>
        </row>
        <row r="512">
          <cell r="C512" t="str">
            <v>芹香干絲</v>
          </cell>
          <cell r="D512">
            <v>6</v>
          </cell>
          <cell r="E512" t="str">
            <v>非基改白干絲</v>
          </cell>
          <cell r="F512">
            <v>35</v>
          </cell>
          <cell r="G512" t="str">
            <v>肉絲</v>
          </cell>
          <cell r="H512">
            <v>10</v>
          </cell>
          <cell r="I512" t="str">
            <v>芹菜段</v>
          </cell>
          <cell r="J512">
            <v>5</v>
          </cell>
          <cell r="K512" t="str">
            <v>紅椒絲</v>
          </cell>
          <cell r="L512">
            <v>3</v>
          </cell>
          <cell r="M512" t="str">
            <v>黃椒絲</v>
          </cell>
          <cell r="N512">
            <v>3</v>
          </cell>
          <cell r="O512" t="str">
            <v>乾木耳</v>
          </cell>
          <cell r="P512">
            <v>0.25</v>
          </cell>
        </row>
        <row r="513">
          <cell r="C513" t="str">
            <v>芹香干絲(2)</v>
          </cell>
          <cell r="D513">
            <v>4</v>
          </cell>
          <cell r="E513" t="str">
            <v>非基改白干絲</v>
          </cell>
          <cell r="F513">
            <v>14</v>
          </cell>
          <cell r="G513" t="str">
            <v>紅蘿蔔絲</v>
          </cell>
          <cell r="H513">
            <v>10</v>
          </cell>
          <cell r="I513" t="str">
            <v>芹菜段</v>
          </cell>
          <cell r="J513">
            <v>10</v>
          </cell>
          <cell r="K513" t="str">
            <v>乾海絲</v>
          </cell>
          <cell r="L513">
            <v>5</v>
          </cell>
        </row>
        <row r="514">
          <cell r="C514" t="str">
            <v>芹香干絲(3)</v>
          </cell>
          <cell r="D514">
            <v>5</v>
          </cell>
          <cell r="E514" t="str">
            <v>白干絲</v>
          </cell>
          <cell r="F514">
            <v>13.5</v>
          </cell>
          <cell r="G514" t="str">
            <v>肉絲</v>
          </cell>
          <cell r="H514">
            <v>7</v>
          </cell>
          <cell r="I514" t="str">
            <v>西芹</v>
          </cell>
          <cell r="J514">
            <v>6.2</v>
          </cell>
          <cell r="K514" t="str">
            <v>台芹</v>
          </cell>
          <cell r="L514">
            <v>6.2</v>
          </cell>
          <cell r="M514" t="str">
            <v>乾海絲</v>
          </cell>
          <cell r="N514">
            <v>9</v>
          </cell>
        </row>
        <row r="515">
          <cell r="C515" t="str">
            <v>芹香干絲(4)</v>
          </cell>
          <cell r="D515">
            <v>3</v>
          </cell>
          <cell r="E515" t="str">
            <v>白干絲</v>
          </cell>
          <cell r="F515">
            <v>20</v>
          </cell>
          <cell r="G515" t="str">
            <v>台芹</v>
          </cell>
          <cell r="H515">
            <v>10</v>
          </cell>
          <cell r="I515" t="str">
            <v>乾海絲</v>
          </cell>
          <cell r="J515">
            <v>9.5</v>
          </cell>
        </row>
        <row r="516">
          <cell r="C516" t="str">
            <v>芹香雙絲</v>
          </cell>
          <cell r="D516">
            <v>6</v>
          </cell>
          <cell r="E516" t="str">
            <v>白干絲</v>
          </cell>
          <cell r="F516">
            <v>15</v>
          </cell>
          <cell r="G516" t="str">
            <v>肉絲</v>
          </cell>
          <cell r="H516">
            <v>7</v>
          </cell>
          <cell r="I516" t="str">
            <v>紅卜</v>
          </cell>
          <cell r="J516">
            <v>10</v>
          </cell>
          <cell r="K516" t="str">
            <v>黃豆芽</v>
          </cell>
          <cell r="L516">
            <v>15</v>
          </cell>
          <cell r="M516" t="str">
            <v>西芹</v>
          </cell>
          <cell r="N516">
            <v>5</v>
          </cell>
          <cell r="O516" t="str">
            <v>乾海絲</v>
          </cell>
          <cell r="P516">
            <v>10</v>
          </cell>
        </row>
        <row r="517">
          <cell r="C517" t="str">
            <v>黃芽干絲</v>
          </cell>
          <cell r="D517">
            <v>5</v>
          </cell>
          <cell r="E517" t="str">
            <v>非基改白干絲</v>
          </cell>
          <cell r="F517">
            <v>27</v>
          </cell>
          <cell r="G517" t="str">
            <v>肉絲</v>
          </cell>
          <cell r="H517">
            <v>7</v>
          </cell>
          <cell r="I517" t="str">
            <v>紅蘿蔔絲</v>
          </cell>
          <cell r="J517">
            <v>7</v>
          </cell>
          <cell r="K517" t="str">
            <v>芹菜段</v>
          </cell>
          <cell r="L517">
            <v>5</v>
          </cell>
          <cell r="M517" t="str">
            <v>黃豆芽</v>
          </cell>
          <cell r="N517">
            <v>31</v>
          </cell>
        </row>
        <row r="519">
          <cell r="C519" t="str">
            <v>芹香素雞</v>
          </cell>
          <cell r="D519">
            <v>5</v>
          </cell>
          <cell r="E519" t="str">
            <v>非基改素雞片</v>
          </cell>
          <cell r="F519">
            <v>35.5</v>
          </cell>
          <cell r="G519" t="str">
            <v>肉片</v>
          </cell>
          <cell r="H519">
            <v>7</v>
          </cell>
          <cell r="I519" t="str">
            <v>一公分西芹段</v>
          </cell>
          <cell r="J519">
            <v>15</v>
          </cell>
          <cell r="K519" t="str">
            <v>紅蘿蔔片丁</v>
          </cell>
          <cell r="L519">
            <v>10</v>
          </cell>
          <cell r="M519" t="str">
            <v>杏鮑菇原件</v>
          </cell>
          <cell r="N519">
            <v>5</v>
          </cell>
          <cell r="O519" t="str">
            <v>乾木耳</v>
          </cell>
          <cell r="P519">
            <v>0.25</v>
          </cell>
        </row>
        <row r="520">
          <cell r="C520" t="str">
            <v>芝麻菜豆拌素雞</v>
          </cell>
          <cell r="D520">
            <v>6</v>
          </cell>
          <cell r="E520" t="str">
            <v>非基改素雞片</v>
          </cell>
          <cell r="F520">
            <v>35.5</v>
          </cell>
          <cell r="G520" t="str">
            <v>肉絲</v>
          </cell>
          <cell r="H520">
            <v>7</v>
          </cell>
          <cell r="I520" t="str">
            <v>菜豆段</v>
          </cell>
          <cell r="J520">
            <v>23</v>
          </cell>
          <cell r="K520" t="str">
            <v>乾木耳</v>
          </cell>
          <cell r="L520">
            <v>0.5</v>
          </cell>
          <cell r="M520" t="str">
            <v>白芝麻</v>
          </cell>
          <cell r="N520">
            <v>0.5</v>
          </cell>
          <cell r="O520" t="str">
            <v>杏鮑菇原件</v>
          </cell>
          <cell r="P520">
            <v>5</v>
          </cell>
        </row>
        <row r="521">
          <cell r="C521" t="str">
            <v>香滷素雞</v>
          </cell>
          <cell r="D521">
            <v>4</v>
          </cell>
          <cell r="E521" t="str">
            <v>非基改素雞片</v>
          </cell>
          <cell r="F521">
            <v>30</v>
          </cell>
          <cell r="G521" t="str">
            <v>白蘿蔔</v>
          </cell>
          <cell r="H521">
            <v>50</v>
          </cell>
          <cell r="I521" t="str">
            <v>秀珍菇</v>
          </cell>
          <cell r="J521">
            <v>7</v>
          </cell>
          <cell r="K521" t="str">
            <v>濕香菇</v>
          </cell>
          <cell r="L521">
            <v>3</v>
          </cell>
        </row>
        <row r="522">
          <cell r="C522" t="str">
            <v>豆瓣炒百頁</v>
          </cell>
          <cell r="D522">
            <v>5</v>
          </cell>
          <cell r="E522" t="str">
            <v>非基改百頁豆腐</v>
          </cell>
          <cell r="F522">
            <v>35.5</v>
          </cell>
          <cell r="G522" t="str">
            <v>小黃瓜片</v>
          </cell>
          <cell r="H522">
            <v>25</v>
          </cell>
          <cell r="I522" t="str">
            <v>生鮮玉米筍</v>
          </cell>
          <cell r="J522">
            <v>5</v>
          </cell>
          <cell r="K522" t="str">
            <v>紅蘿蔔片丁</v>
          </cell>
          <cell r="L522">
            <v>9</v>
          </cell>
          <cell r="M522" t="str">
            <v>辣豆瓣醬</v>
          </cell>
          <cell r="N522">
            <v>0.5</v>
          </cell>
        </row>
        <row r="523">
          <cell r="C523" t="str">
            <v>醬爆素雞</v>
          </cell>
          <cell r="D523">
            <v>7</v>
          </cell>
          <cell r="E523" t="str">
            <v>非基改素雞片</v>
          </cell>
          <cell r="F523">
            <v>35.5</v>
          </cell>
          <cell r="G523" t="str">
            <v>一公分西芹段</v>
          </cell>
          <cell r="H523">
            <v>17</v>
          </cell>
          <cell r="I523" t="str">
            <v>剝皮洋蔥原件</v>
          </cell>
          <cell r="J523">
            <v>10</v>
          </cell>
          <cell r="K523" t="str">
            <v>紅蘿蔔片丁</v>
          </cell>
          <cell r="L523">
            <v>8</v>
          </cell>
          <cell r="M523" t="str">
            <v>青蔥段</v>
          </cell>
          <cell r="N523">
            <v>0.15</v>
          </cell>
          <cell r="O523" t="str">
            <v>甜麵醬(3kg/箱)</v>
          </cell>
          <cell r="P523">
            <v>1.2</v>
          </cell>
          <cell r="Q523" t="str">
            <v>辣豆瓣醬</v>
          </cell>
          <cell r="R523">
            <v>1.2</v>
          </cell>
        </row>
        <row r="524">
          <cell r="C524" t="str">
            <v>西芹炒黑輪</v>
          </cell>
          <cell r="D524">
            <v>5</v>
          </cell>
          <cell r="E524" t="str">
            <v>肉片</v>
          </cell>
          <cell r="F524">
            <v>7</v>
          </cell>
          <cell r="G524" t="str">
            <v>CAS黑輪</v>
          </cell>
          <cell r="H524">
            <v>43</v>
          </cell>
          <cell r="I524" t="str">
            <v>一公分西芹段</v>
          </cell>
          <cell r="J524">
            <v>18</v>
          </cell>
          <cell r="K524" t="str">
            <v>乾木耳</v>
          </cell>
          <cell r="L524">
            <v>0.25</v>
          </cell>
        </row>
        <row r="525">
          <cell r="C525" t="str">
            <v>西芹炒麵腸</v>
          </cell>
          <cell r="D525">
            <v>5</v>
          </cell>
          <cell r="E525" t="str">
            <v>麵腸(切)</v>
          </cell>
          <cell r="F525">
            <v>43</v>
          </cell>
          <cell r="G525" t="str">
            <v>肉片</v>
          </cell>
          <cell r="H525">
            <v>7</v>
          </cell>
          <cell r="I525" t="str">
            <v>一公分西芹段</v>
          </cell>
          <cell r="J525">
            <v>15</v>
          </cell>
          <cell r="K525" t="str">
            <v>杏鮑菇原件</v>
          </cell>
          <cell r="L525">
            <v>10</v>
          </cell>
          <cell r="M525" t="str">
            <v>乾木耳</v>
          </cell>
          <cell r="N525">
            <v>0.25</v>
          </cell>
          <cell r="O525" t="str">
            <v>紅椒條</v>
          </cell>
          <cell r="P525">
            <v>5</v>
          </cell>
        </row>
        <row r="526">
          <cell r="C526" t="str">
            <v>白菜麵腸</v>
          </cell>
          <cell r="D526">
            <v>5</v>
          </cell>
          <cell r="E526" t="str">
            <v>麵腸(切)</v>
          </cell>
          <cell r="F526">
            <v>15</v>
          </cell>
          <cell r="G526" t="str">
            <v>紅蘿蔔片丁</v>
          </cell>
          <cell r="H526">
            <v>7</v>
          </cell>
          <cell r="I526" t="str">
            <v>大白菜段</v>
          </cell>
          <cell r="J526">
            <v>65</v>
          </cell>
          <cell r="K526" t="str">
            <v>香菇原件</v>
          </cell>
          <cell r="L526">
            <v>5</v>
          </cell>
          <cell r="M526" t="str">
            <v>肉片</v>
          </cell>
          <cell r="N526">
            <v>7</v>
          </cell>
        </row>
        <row r="527">
          <cell r="C527" t="str">
            <v>芋香燒麵腸</v>
          </cell>
          <cell r="D527">
            <v>5</v>
          </cell>
          <cell r="E527" t="str">
            <v>麵腸(切)</v>
          </cell>
          <cell r="F527">
            <v>37.5</v>
          </cell>
          <cell r="G527" t="str">
            <v>芋頭</v>
          </cell>
          <cell r="H527">
            <v>41</v>
          </cell>
          <cell r="I527" t="str">
            <v>濕香菇</v>
          </cell>
          <cell r="J527">
            <v>7</v>
          </cell>
          <cell r="K527" t="str">
            <v>香菜</v>
          </cell>
          <cell r="L527">
            <v>0.8</v>
          </cell>
        </row>
        <row r="528">
          <cell r="C528" t="str">
            <v>香菇麵筋</v>
          </cell>
          <cell r="D528">
            <v>4</v>
          </cell>
          <cell r="E528" t="str">
            <v>油泡(乾)</v>
          </cell>
          <cell r="F528">
            <v>11</v>
          </cell>
          <cell r="G528" t="str">
            <v>白卜</v>
          </cell>
          <cell r="H528">
            <v>51</v>
          </cell>
          <cell r="I528" t="str">
            <v>紅卜</v>
          </cell>
          <cell r="J528">
            <v>6</v>
          </cell>
          <cell r="K528" t="str">
            <v>濕香菇</v>
          </cell>
          <cell r="L528">
            <v>4</v>
          </cell>
        </row>
        <row r="529">
          <cell r="C529" t="str">
            <v>白菜麵筋</v>
          </cell>
          <cell r="D529">
            <v>5</v>
          </cell>
          <cell r="E529" t="str">
            <v>麵筋</v>
          </cell>
          <cell r="F529">
            <v>2</v>
          </cell>
          <cell r="G529" t="str">
            <v>大白菜段</v>
          </cell>
          <cell r="H529">
            <v>75</v>
          </cell>
          <cell r="I529" t="str">
            <v>香菇原件</v>
          </cell>
          <cell r="J529">
            <v>5</v>
          </cell>
          <cell r="K529" t="str">
            <v>杏鮑菇原件</v>
          </cell>
          <cell r="L529">
            <v>10</v>
          </cell>
          <cell r="M529" t="str">
            <v>紅蘿蔔片丁</v>
          </cell>
          <cell r="N529">
            <v>7</v>
          </cell>
        </row>
        <row r="530">
          <cell r="C530" t="str">
            <v>白菜麵筋(2)</v>
          </cell>
          <cell r="D530">
            <v>4</v>
          </cell>
          <cell r="E530" t="str">
            <v>麵筋</v>
          </cell>
          <cell r="F530">
            <v>4.8</v>
          </cell>
          <cell r="G530" t="str">
            <v>大白菜段</v>
          </cell>
          <cell r="H530">
            <v>70</v>
          </cell>
          <cell r="I530" t="str">
            <v>香菇原件</v>
          </cell>
          <cell r="J530">
            <v>5</v>
          </cell>
          <cell r="K530" t="str">
            <v>杏鮑菇原件</v>
          </cell>
          <cell r="L530">
            <v>10</v>
          </cell>
        </row>
        <row r="531">
          <cell r="C531" t="str">
            <v>三色麵筋</v>
          </cell>
          <cell r="D531">
            <v>4</v>
          </cell>
          <cell r="E531" t="str">
            <v>油泡(乾)</v>
          </cell>
          <cell r="F531">
            <v>10</v>
          </cell>
          <cell r="G531" t="str">
            <v>玉米粒</v>
          </cell>
          <cell r="H531">
            <v>40</v>
          </cell>
          <cell r="I531" t="str">
            <v>紅卜</v>
          </cell>
          <cell r="J531">
            <v>10</v>
          </cell>
          <cell r="K531" t="str">
            <v>濕香菇</v>
          </cell>
          <cell r="L531">
            <v>5</v>
          </cell>
        </row>
        <row r="532">
          <cell r="C532" t="str">
            <v>三色麵筋(2)</v>
          </cell>
          <cell r="D532">
            <v>5</v>
          </cell>
          <cell r="E532" t="str">
            <v>油泡(乾)</v>
          </cell>
          <cell r="F532">
            <v>17</v>
          </cell>
          <cell r="G532" t="str">
            <v>小黃瓜</v>
          </cell>
          <cell r="H532">
            <v>18</v>
          </cell>
          <cell r="I532" t="str">
            <v>紅卜</v>
          </cell>
          <cell r="J532">
            <v>10</v>
          </cell>
          <cell r="K532" t="str">
            <v>濕香菇</v>
          </cell>
          <cell r="L532">
            <v>2</v>
          </cell>
          <cell r="M532" t="str">
            <v>熟花生</v>
          </cell>
          <cell r="N532">
            <v>8</v>
          </cell>
        </row>
        <row r="533">
          <cell r="C533" t="str">
            <v>什錦包白</v>
          </cell>
          <cell r="D533">
            <v>6</v>
          </cell>
          <cell r="E533" t="str">
            <v>車輪</v>
          </cell>
          <cell r="F533">
            <v>9.5</v>
          </cell>
          <cell r="G533" t="str">
            <v>肉片</v>
          </cell>
          <cell r="H533">
            <v>7</v>
          </cell>
          <cell r="I533" t="str">
            <v>大白菜</v>
          </cell>
          <cell r="J533">
            <v>55</v>
          </cell>
          <cell r="K533" t="str">
            <v>月見</v>
          </cell>
          <cell r="L533">
            <v>2</v>
          </cell>
          <cell r="M533" t="str">
            <v>濕木耳</v>
          </cell>
          <cell r="N533">
            <v>3</v>
          </cell>
          <cell r="O533" t="str">
            <v>蝦米</v>
          </cell>
          <cell r="P533">
            <v>0.5</v>
          </cell>
        </row>
        <row r="534">
          <cell r="C534" t="str">
            <v>海結車輪</v>
          </cell>
          <cell r="D534">
            <v>3</v>
          </cell>
          <cell r="E534" t="str">
            <v>車輪</v>
          </cell>
          <cell r="F534">
            <v>6</v>
          </cell>
          <cell r="G534" t="str">
            <v>乾海結</v>
          </cell>
          <cell r="H534">
            <v>12</v>
          </cell>
          <cell r="I534" t="str">
            <v>筍干</v>
          </cell>
          <cell r="J534">
            <v>36</v>
          </cell>
        </row>
        <row r="535">
          <cell r="C535" t="str">
            <v>海結麵輪</v>
          </cell>
          <cell r="D535">
            <v>4</v>
          </cell>
          <cell r="E535" t="str">
            <v>麵腸(切)</v>
          </cell>
          <cell r="F535">
            <v>24.5</v>
          </cell>
          <cell r="G535" t="str">
            <v>車輪</v>
          </cell>
          <cell r="H535">
            <v>6</v>
          </cell>
          <cell r="I535" t="str">
            <v>乾海結</v>
          </cell>
          <cell r="J535">
            <v>15</v>
          </cell>
          <cell r="K535" t="str">
            <v>紅卜</v>
          </cell>
          <cell r="L535">
            <v>10</v>
          </cell>
        </row>
        <row r="537">
          <cell r="C537" t="str">
            <v>筍干燒麵腸</v>
          </cell>
          <cell r="E537" t="str">
            <v>麵腸(切)</v>
          </cell>
          <cell r="F537">
            <v>27</v>
          </cell>
          <cell r="G537" t="str">
            <v>紅卜</v>
          </cell>
          <cell r="H537">
            <v>10</v>
          </cell>
          <cell r="I537" t="str">
            <v>筍干</v>
          </cell>
          <cell r="J537">
            <v>40</v>
          </cell>
        </row>
        <row r="538">
          <cell r="C538" t="str">
            <v>筍干素料</v>
          </cell>
          <cell r="D538">
            <v>3</v>
          </cell>
          <cell r="E538" t="str">
            <v>素料</v>
          </cell>
          <cell r="F538">
            <v>6</v>
          </cell>
          <cell r="G538" t="str">
            <v>乾海結</v>
          </cell>
          <cell r="H538">
            <v>9.5</v>
          </cell>
          <cell r="I538" t="str">
            <v>筍干</v>
          </cell>
          <cell r="J538">
            <v>40</v>
          </cell>
        </row>
        <row r="539">
          <cell r="C539" t="str">
            <v>素燴筍干</v>
          </cell>
          <cell r="D539">
            <v>4</v>
          </cell>
          <cell r="E539" t="str">
            <v>素料</v>
          </cell>
          <cell r="F539">
            <v>6</v>
          </cell>
          <cell r="G539" t="str">
            <v>乾海結</v>
          </cell>
          <cell r="H539">
            <v>9.5</v>
          </cell>
          <cell r="I539" t="str">
            <v>筍干</v>
          </cell>
          <cell r="J539">
            <v>40</v>
          </cell>
          <cell r="K539" t="str">
            <v>枸杞</v>
          </cell>
          <cell r="L539">
            <v>0.3</v>
          </cell>
        </row>
        <row r="540">
          <cell r="C540" t="str">
            <v>毛豆炒干丁</v>
          </cell>
          <cell r="D540">
            <v>5</v>
          </cell>
          <cell r="E540" t="str">
            <v>非基改豆干丁</v>
          </cell>
          <cell r="F540">
            <v>45</v>
          </cell>
          <cell r="G540" t="str">
            <v>TAP冷凍毛豆仁</v>
          </cell>
          <cell r="H540">
            <v>3</v>
          </cell>
          <cell r="I540" t="str">
            <v>絞肉</v>
          </cell>
          <cell r="J540">
            <v>7</v>
          </cell>
          <cell r="K540" t="str">
            <v>紅蘿蔔小丁</v>
          </cell>
          <cell r="L540">
            <v>10</v>
          </cell>
          <cell r="M540" t="str">
            <v>杏鮑菇原件</v>
          </cell>
          <cell r="N540">
            <v>10</v>
          </cell>
        </row>
        <row r="541">
          <cell r="C541" t="str">
            <v>韭菜豆香蒼蠅頭</v>
          </cell>
          <cell r="D541">
            <v>9</v>
          </cell>
          <cell r="E541" t="str">
            <v>非基改豆干丁</v>
          </cell>
          <cell r="F541">
            <v>50</v>
          </cell>
          <cell r="G541" t="str">
            <v>絞肉</v>
          </cell>
          <cell r="H541">
            <v>7</v>
          </cell>
          <cell r="I541" t="str">
            <v>剝皮洋蔥原件</v>
          </cell>
          <cell r="J541">
            <v>10</v>
          </cell>
          <cell r="K541" t="str">
            <v>韭菜花珠</v>
          </cell>
          <cell r="L541">
            <v>4</v>
          </cell>
          <cell r="M541" t="str">
            <v>辣豆瓣醬</v>
          </cell>
          <cell r="N541">
            <v>1</v>
          </cell>
          <cell r="O541" t="str">
            <v>豆豉</v>
          </cell>
          <cell r="P541">
            <v>0.5</v>
          </cell>
          <cell r="Q541" t="str">
            <v>薑末</v>
          </cell>
          <cell r="R541">
            <v>1</v>
          </cell>
        </row>
        <row r="542">
          <cell r="C542" t="str">
            <v>芹香干片</v>
          </cell>
          <cell r="D542">
            <v>4</v>
          </cell>
          <cell r="E542" t="str">
            <v>西芹段</v>
          </cell>
          <cell r="F542">
            <v>15</v>
          </cell>
          <cell r="G542" t="str">
            <v>非基改豆干片</v>
          </cell>
          <cell r="H542">
            <v>50</v>
          </cell>
          <cell r="I542" t="str">
            <v>紅蘿蔔細絲</v>
          </cell>
          <cell r="J542">
            <v>10</v>
          </cell>
          <cell r="K542" t="str">
            <v>杏仁片</v>
          </cell>
          <cell r="L542">
            <v>3.5</v>
          </cell>
        </row>
        <row r="543">
          <cell r="C543" t="str">
            <v>豆簽絲瓜</v>
          </cell>
          <cell r="D543">
            <v>5</v>
          </cell>
          <cell r="E543" t="str">
            <v>絲瓜4剖片</v>
          </cell>
          <cell r="F543">
            <v>75</v>
          </cell>
          <cell r="G543" t="str">
            <v>豆簽</v>
          </cell>
          <cell r="H543">
            <v>5</v>
          </cell>
          <cell r="I543" t="str">
            <v>枸杞</v>
          </cell>
          <cell r="J543">
            <v>0.5</v>
          </cell>
          <cell r="K543" t="str">
            <v>杏鮑菇原件</v>
          </cell>
          <cell r="L543">
            <v>5</v>
          </cell>
          <cell r="M543" t="str">
            <v>肉片</v>
          </cell>
          <cell r="N543">
            <v>7</v>
          </cell>
        </row>
        <row r="547">
          <cell r="C547" t="str">
            <v>螞蟻上樹</v>
          </cell>
          <cell r="D547">
            <v>6</v>
          </cell>
          <cell r="E547" t="str">
            <v>冬粉</v>
          </cell>
          <cell r="F547">
            <v>11</v>
          </cell>
          <cell r="G547" t="str">
            <v>絞肉</v>
          </cell>
          <cell r="H547">
            <v>7</v>
          </cell>
          <cell r="I547" t="str">
            <v>高麗菜段</v>
          </cell>
          <cell r="J547">
            <v>30</v>
          </cell>
          <cell r="K547" t="str">
            <v>青蔥珠</v>
          </cell>
          <cell r="L547">
            <v>2</v>
          </cell>
          <cell r="M547" t="str">
            <v>乾木耳</v>
          </cell>
          <cell r="N547">
            <v>0.25</v>
          </cell>
          <cell r="O547" t="str">
            <v>辣豆瓣醬</v>
          </cell>
          <cell r="P547">
            <v>1.2</v>
          </cell>
        </row>
        <row r="548">
          <cell r="C548" t="str">
            <v>羅漢齋</v>
          </cell>
          <cell r="D548">
            <v>7</v>
          </cell>
          <cell r="E548" t="str">
            <v>冬粉</v>
          </cell>
          <cell r="F548">
            <v>12</v>
          </cell>
          <cell r="G548" t="str">
            <v>大白菜段</v>
          </cell>
          <cell r="H548">
            <v>25</v>
          </cell>
          <cell r="I548" t="str">
            <v>紅蘿蔔絲</v>
          </cell>
          <cell r="J548">
            <v>7</v>
          </cell>
          <cell r="K548" t="str">
            <v>芹菜段</v>
          </cell>
          <cell r="L548">
            <v>3</v>
          </cell>
          <cell r="M548" t="str">
            <v>香菇原件</v>
          </cell>
          <cell r="N548">
            <v>5</v>
          </cell>
          <cell r="O548" t="str">
            <v>杏鮑菇原件</v>
          </cell>
          <cell r="P548">
            <v>5</v>
          </cell>
          <cell r="Q548" t="str">
            <v>辣豆瓣醬</v>
          </cell>
          <cell r="R548">
            <v>0.5</v>
          </cell>
        </row>
        <row r="549">
          <cell r="C549" t="str">
            <v>沙茶金菇冬粉</v>
          </cell>
          <cell r="D549">
            <v>6</v>
          </cell>
          <cell r="E549" t="str">
            <v>冬粉</v>
          </cell>
          <cell r="F549">
            <v>12.3</v>
          </cell>
          <cell r="G549" t="str">
            <v>絞肉</v>
          </cell>
          <cell r="H549">
            <v>7</v>
          </cell>
          <cell r="I549" t="str">
            <v>高麗菜原件</v>
          </cell>
          <cell r="J549">
            <v>30</v>
          </cell>
          <cell r="K549" t="str">
            <v>金針菇</v>
          </cell>
          <cell r="L549">
            <v>5</v>
          </cell>
          <cell r="M549" t="str">
            <v>紅蘿蔔細絲</v>
          </cell>
          <cell r="N549">
            <v>3</v>
          </cell>
          <cell r="O549" t="str">
            <v>沙茶醬</v>
          </cell>
          <cell r="P549">
            <v>1</v>
          </cell>
        </row>
        <row r="550">
          <cell r="C550" t="str">
            <v>三杯醬冬粉</v>
          </cell>
          <cell r="D550">
            <v>9</v>
          </cell>
          <cell r="E550" t="str">
            <v>冬粉</v>
          </cell>
          <cell r="F550">
            <v>13.8</v>
          </cell>
          <cell r="G550" t="str">
            <v>絞肉</v>
          </cell>
          <cell r="H550">
            <v>7</v>
          </cell>
          <cell r="I550" t="str">
            <v>蘭花干</v>
          </cell>
          <cell r="J550">
            <v>20</v>
          </cell>
          <cell r="K550" t="str">
            <v>蔥</v>
          </cell>
          <cell r="L550">
            <v>1</v>
          </cell>
          <cell r="M550" t="str">
            <v>九層塔</v>
          </cell>
          <cell r="N550">
            <v>1</v>
          </cell>
          <cell r="O550" t="str">
            <v>辣豆瓣醬</v>
          </cell>
          <cell r="P550">
            <v>1.2</v>
          </cell>
          <cell r="Q550" t="str">
            <v>薑片</v>
          </cell>
          <cell r="R550">
            <v>1</v>
          </cell>
          <cell r="S550" t="str">
            <v>蒜頭粒</v>
          </cell>
          <cell r="T550">
            <v>1</v>
          </cell>
          <cell r="U550" t="str">
            <v>黑麻油</v>
          </cell>
          <cell r="V550">
            <v>1</v>
          </cell>
        </row>
        <row r="551">
          <cell r="C551" t="str">
            <v>韓式拌冬粉</v>
          </cell>
          <cell r="D551">
            <v>10</v>
          </cell>
          <cell r="E551" t="str">
            <v>冬粉</v>
          </cell>
          <cell r="F551">
            <v>13.8</v>
          </cell>
          <cell r="G551" t="str">
            <v>肉絲</v>
          </cell>
          <cell r="H551">
            <v>7</v>
          </cell>
          <cell r="I551" t="str">
            <v>黃豆芽</v>
          </cell>
          <cell r="J551">
            <v>25</v>
          </cell>
          <cell r="K551" t="str">
            <v>香菇原件</v>
          </cell>
          <cell r="L551">
            <v>7</v>
          </cell>
          <cell r="M551" t="str">
            <v>青椒絲</v>
          </cell>
          <cell r="N551">
            <v>1</v>
          </cell>
          <cell r="O551" t="str">
            <v>紅椒絲</v>
          </cell>
          <cell r="P551">
            <v>1</v>
          </cell>
          <cell r="Q551" t="str">
            <v>黃椒絲</v>
          </cell>
          <cell r="R551">
            <v>1</v>
          </cell>
          <cell r="S551" t="str">
            <v>黑胡椒</v>
          </cell>
          <cell r="U551" t="str">
            <v>白芝麻</v>
          </cell>
          <cell r="V551">
            <v>0.5</v>
          </cell>
          <cell r="W551" t="str">
            <v>香油</v>
          </cell>
        </row>
        <row r="552">
          <cell r="C552" t="str">
            <v>黑椒肉絲冬粉</v>
          </cell>
          <cell r="D552">
            <v>6</v>
          </cell>
          <cell r="E552" t="str">
            <v>冬粉</v>
          </cell>
          <cell r="F552">
            <v>11</v>
          </cell>
          <cell r="G552" t="str">
            <v>肉絲</v>
          </cell>
          <cell r="H552">
            <v>7</v>
          </cell>
          <cell r="I552" t="str">
            <v>綠豆芽</v>
          </cell>
          <cell r="J552">
            <v>25</v>
          </cell>
          <cell r="K552" t="str">
            <v>紅蘿蔔絲</v>
          </cell>
          <cell r="L552">
            <v>7</v>
          </cell>
          <cell r="M552" t="str">
            <v>青蔥段</v>
          </cell>
          <cell r="N552">
            <v>2</v>
          </cell>
          <cell r="O552" t="str">
            <v>黑胡椒</v>
          </cell>
          <cell r="P552">
            <v>0.1</v>
          </cell>
        </row>
        <row r="553">
          <cell r="C553" t="str">
            <v>金茸粉絲</v>
          </cell>
          <cell r="D553">
            <v>5</v>
          </cell>
          <cell r="E553" t="str">
            <v>冬粉</v>
          </cell>
          <cell r="F553">
            <v>12</v>
          </cell>
          <cell r="G553" t="str">
            <v>絞肉</v>
          </cell>
          <cell r="H553">
            <v>7</v>
          </cell>
          <cell r="I553" t="str">
            <v>高麗菜段</v>
          </cell>
          <cell r="J553">
            <v>30.5</v>
          </cell>
          <cell r="K553" t="str">
            <v>紅蘿蔔絲</v>
          </cell>
          <cell r="L553">
            <v>5</v>
          </cell>
          <cell r="M553" t="str">
            <v>香菇原件</v>
          </cell>
          <cell r="N553">
            <v>5</v>
          </cell>
        </row>
        <row r="554">
          <cell r="C554" t="str">
            <v>星洲炒冬粉</v>
          </cell>
          <cell r="D554">
            <v>5</v>
          </cell>
          <cell r="E554" t="str">
            <v>冬粉</v>
          </cell>
          <cell r="F554">
            <v>12</v>
          </cell>
          <cell r="G554" t="str">
            <v>肉絲</v>
          </cell>
          <cell r="H554">
            <v>7</v>
          </cell>
          <cell r="I554" t="str">
            <v>綠豆芽</v>
          </cell>
          <cell r="J554">
            <v>25</v>
          </cell>
          <cell r="K554" t="str">
            <v>紅蘿蔔絲</v>
          </cell>
          <cell r="L554">
            <v>8</v>
          </cell>
          <cell r="M554" t="str">
            <v>乾木耳</v>
          </cell>
          <cell r="N554">
            <v>0.25</v>
          </cell>
          <cell r="O554" t="str">
            <v>咖哩粉</v>
          </cell>
          <cell r="P554">
            <v>0.5</v>
          </cell>
          <cell r="Q554" t="str">
            <v>青蔥珠</v>
          </cell>
          <cell r="R554">
            <v>0.25</v>
          </cell>
        </row>
        <row r="555">
          <cell r="C555" t="str">
            <v>絲瓜寬粉</v>
          </cell>
          <cell r="D555">
            <v>4</v>
          </cell>
          <cell r="E555" t="str">
            <v>寬冬粉</v>
          </cell>
          <cell r="F555">
            <v>4</v>
          </cell>
          <cell r="G555" t="str">
            <v>肉絲</v>
          </cell>
          <cell r="H555">
            <v>8</v>
          </cell>
          <cell r="I555" t="str">
            <v>絲瓜4剖片</v>
          </cell>
          <cell r="J555">
            <v>80</v>
          </cell>
          <cell r="K555" t="str">
            <v>杏鮑菇原件</v>
          </cell>
          <cell r="L555">
            <v>8</v>
          </cell>
        </row>
        <row r="556">
          <cell r="C556" t="str">
            <v>越南細粉</v>
          </cell>
          <cell r="D556">
            <v>9</v>
          </cell>
          <cell r="E556" t="str">
            <v>冬粉</v>
          </cell>
          <cell r="F556">
            <v>11.3</v>
          </cell>
          <cell r="G556" t="str">
            <v>絞肉</v>
          </cell>
          <cell r="H556">
            <v>7</v>
          </cell>
          <cell r="I556" t="str">
            <v>豆芽菜</v>
          </cell>
          <cell r="J556">
            <v>35</v>
          </cell>
          <cell r="K556" t="str">
            <v>濕香菇</v>
          </cell>
          <cell r="L556">
            <v>5</v>
          </cell>
          <cell r="M556" t="str">
            <v>九層塔</v>
          </cell>
          <cell r="N556">
            <v>1.2</v>
          </cell>
          <cell r="O556" t="str">
            <v>香菜</v>
          </cell>
          <cell r="P556">
            <v>1</v>
          </cell>
          <cell r="Q556" t="str">
            <v>檸檬汁</v>
          </cell>
          <cell r="R556">
            <v>0.5</v>
          </cell>
          <cell r="S556" t="str">
            <v>去皮油花生</v>
          </cell>
          <cell r="T556">
            <v>1.5</v>
          </cell>
          <cell r="U556" t="str">
            <v>蒜末</v>
          </cell>
        </row>
        <row r="557">
          <cell r="C557" t="str">
            <v>韓式拌冬粉</v>
          </cell>
          <cell r="D557">
            <v>8</v>
          </cell>
          <cell r="E557" t="str">
            <v>冬粉</v>
          </cell>
          <cell r="F557">
            <v>8</v>
          </cell>
          <cell r="G557" t="str">
            <v>紅蘿蔔絲</v>
          </cell>
          <cell r="H557">
            <v>7</v>
          </cell>
          <cell r="I557" t="str">
            <v>剝皮洋蔥原件</v>
          </cell>
          <cell r="J557">
            <v>10</v>
          </cell>
          <cell r="K557" t="str">
            <v>黃豆芽</v>
          </cell>
          <cell r="L557">
            <v>13</v>
          </cell>
          <cell r="M557" t="str">
            <v>乾木耳</v>
          </cell>
          <cell r="N557">
            <v>0.25</v>
          </cell>
          <cell r="O557" t="str">
            <v>小黃瓜原件</v>
          </cell>
          <cell r="P557">
            <v>10</v>
          </cell>
          <cell r="Q557" t="str">
            <v>肉絲</v>
          </cell>
          <cell r="R557">
            <v>7</v>
          </cell>
        </row>
        <row r="558">
          <cell r="C558" t="str">
            <v>家常寬粉</v>
          </cell>
          <cell r="D558">
            <v>5</v>
          </cell>
          <cell r="E558" t="str">
            <v>寬冬粉</v>
          </cell>
          <cell r="F558">
            <v>13</v>
          </cell>
          <cell r="G558" t="str">
            <v>肉絲</v>
          </cell>
          <cell r="H558">
            <v>7</v>
          </cell>
          <cell r="I558" t="str">
            <v>紅蘿蔔絲</v>
          </cell>
          <cell r="J558">
            <v>8</v>
          </cell>
          <cell r="K558" t="str">
            <v>香菇原件</v>
          </cell>
          <cell r="L558">
            <v>8</v>
          </cell>
          <cell r="M558" t="str">
            <v>高麗菜段</v>
          </cell>
          <cell r="N558">
            <v>25</v>
          </cell>
        </row>
        <row r="559">
          <cell r="C559" t="str">
            <v>沙茶寬粉</v>
          </cell>
          <cell r="D559">
            <v>6</v>
          </cell>
          <cell r="E559" t="str">
            <v>寬冬粉</v>
          </cell>
          <cell r="F559">
            <v>11</v>
          </cell>
          <cell r="G559" t="str">
            <v>肉絲</v>
          </cell>
          <cell r="H559">
            <v>7</v>
          </cell>
          <cell r="I559" t="str">
            <v>紅蘿蔔絲</v>
          </cell>
          <cell r="J559">
            <v>8</v>
          </cell>
          <cell r="K559" t="str">
            <v>秀珍菇</v>
          </cell>
          <cell r="L559">
            <v>8</v>
          </cell>
          <cell r="M559" t="str">
            <v>高麗菜段</v>
          </cell>
          <cell r="N559">
            <v>25</v>
          </cell>
          <cell r="O559" t="str">
            <v>乾木耳</v>
          </cell>
          <cell r="P559">
            <v>1</v>
          </cell>
          <cell r="Q559" t="str">
            <v>沙茶醬</v>
          </cell>
          <cell r="R559">
            <v>1</v>
          </cell>
        </row>
        <row r="561">
          <cell r="E561" t="str">
            <v>PS: 冬粉用乾的炒量要用比較多，有先泡過量會用比較少但口感爛爛的</v>
          </cell>
        </row>
        <row r="562">
          <cell r="C562" t="str">
            <v>什錦鮮菇</v>
          </cell>
          <cell r="D562">
            <v>6</v>
          </cell>
          <cell r="E562" t="str">
            <v>寬冬粉</v>
          </cell>
          <cell r="F562">
            <v>13.8</v>
          </cell>
          <cell r="G562" t="str">
            <v>絞肉</v>
          </cell>
          <cell r="H562">
            <v>7</v>
          </cell>
          <cell r="I562" t="str">
            <v>大白菜</v>
          </cell>
          <cell r="J562">
            <v>22</v>
          </cell>
          <cell r="K562" t="str">
            <v>紅卜</v>
          </cell>
          <cell r="L562">
            <v>10</v>
          </cell>
          <cell r="M562" t="str">
            <v>秀珍菇</v>
          </cell>
          <cell r="N562">
            <v>5</v>
          </cell>
          <cell r="O562" t="str">
            <v>濕香菇</v>
          </cell>
          <cell r="P562">
            <v>4</v>
          </cell>
        </row>
        <row r="563">
          <cell r="C563" t="str">
            <v>鮮蔬總燴</v>
          </cell>
          <cell r="D563">
            <v>6</v>
          </cell>
          <cell r="E563" t="str">
            <v>寬冬粉</v>
          </cell>
          <cell r="F563">
            <v>8</v>
          </cell>
          <cell r="G563" t="str">
            <v>白花椰(切)</v>
          </cell>
          <cell r="H563">
            <v>35</v>
          </cell>
          <cell r="I563" t="str">
            <v>紅卜</v>
          </cell>
          <cell r="J563">
            <v>8</v>
          </cell>
          <cell r="K563" t="str">
            <v>西芹</v>
          </cell>
          <cell r="L563">
            <v>4</v>
          </cell>
          <cell r="M563" t="str">
            <v>秀珍菇</v>
          </cell>
          <cell r="N563">
            <v>5</v>
          </cell>
          <cell r="O563" t="str">
            <v>玉米筍</v>
          </cell>
          <cell r="P563">
            <v>5</v>
          </cell>
        </row>
        <row r="564">
          <cell r="C564" t="str">
            <v>白菜寬粉</v>
          </cell>
          <cell r="D564">
            <v>6</v>
          </cell>
          <cell r="E564" t="str">
            <v>寬冬粉</v>
          </cell>
          <cell r="F564">
            <v>11</v>
          </cell>
          <cell r="G564" t="str">
            <v>肉絲</v>
          </cell>
          <cell r="H564">
            <v>10</v>
          </cell>
          <cell r="I564" t="str">
            <v>大白菜段</v>
          </cell>
          <cell r="J564">
            <v>30</v>
          </cell>
          <cell r="K564" t="str">
            <v>紅蘿蔔絲</v>
          </cell>
          <cell r="L564">
            <v>7</v>
          </cell>
          <cell r="M564" t="str">
            <v>鴻喜菇</v>
          </cell>
          <cell r="N564">
            <v>7</v>
          </cell>
        </row>
        <row r="565">
          <cell r="C565" t="str">
            <v>越南寬粉</v>
          </cell>
          <cell r="D565">
            <v>9</v>
          </cell>
          <cell r="E565" t="str">
            <v>寬冬粉</v>
          </cell>
          <cell r="F565">
            <v>11</v>
          </cell>
          <cell r="G565" t="str">
            <v>絞肉</v>
          </cell>
          <cell r="H565">
            <v>7</v>
          </cell>
          <cell r="I565" t="str">
            <v>綠豆芽</v>
          </cell>
          <cell r="J565">
            <v>35</v>
          </cell>
          <cell r="K565" t="str">
            <v>香菇原件</v>
          </cell>
          <cell r="L565">
            <v>5</v>
          </cell>
          <cell r="M565" t="str">
            <v>九層塔</v>
          </cell>
          <cell r="N565">
            <v>1.2</v>
          </cell>
          <cell r="O565" t="str">
            <v>香菜</v>
          </cell>
          <cell r="P565">
            <v>1</v>
          </cell>
          <cell r="Q565" t="str">
            <v>檸檬汁</v>
          </cell>
          <cell r="R565">
            <v>0.5</v>
          </cell>
          <cell r="S565" t="str">
            <v>蒜味花生</v>
          </cell>
          <cell r="T565">
            <v>1.5</v>
          </cell>
          <cell r="U565" t="str">
            <v>蒜末</v>
          </cell>
          <cell r="V565">
            <v>0.5</v>
          </cell>
        </row>
        <row r="566">
          <cell r="C566" t="str">
            <v>乾炒寬粉</v>
          </cell>
          <cell r="D566">
            <v>5</v>
          </cell>
          <cell r="E566" t="str">
            <v>寬冬粉</v>
          </cell>
          <cell r="F566">
            <v>12</v>
          </cell>
          <cell r="G566" t="str">
            <v>絞肉</v>
          </cell>
          <cell r="H566">
            <v>7</v>
          </cell>
          <cell r="I566" t="str">
            <v>綠豆芽</v>
          </cell>
          <cell r="J566">
            <v>32</v>
          </cell>
          <cell r="K566" t="str">
            <v>非基改豆干丁</v>
          </cell>
          <cell r="L566">
            <v>10</v>
          </cell>
          <cell r="M566" t="str">
            <v>韭菜段</v>
          </cell>
          <cell r="N566">
            <v>1</v>
          </cell>
        </row>
        <row r="567">
          <cell r="C567" t="str">
            <v>泰式咖哩雞絲河粉</v>
          </cell>
          <cell r="D567">
            <v>10</v>
          </cell>
          <cell r="E567" t="str">
            <v>寬冬粉</v>
          </cell>
          <cell r="F567">
            <v>12.3</v>
          </cell>
          <cell r="G567" t="str">
            <v>清雞肉丁</v>
          </cell>
          <cell r="H567">
            <v>1.5</v>
          </cell>
          <cell r="I567" t="str">
            <v>豆芽菜</v>
          </cell>
          <cell r="J567">
            <v>30</v>
          </cell>
          <cell r="K567" t="str">
            <v>剝皮洋蔥</v>
          </cell>
          <cell r="L567">
            <v>6</v>
          </cell>
          <cell r="M567" t="str">
            <v>紅咖哩</v>
          </cell>
          <cell r="N567">
            <v>0.5</v>
          </cell>
          <cell r="O567" t="str">
            <v>紅蔥末</v>
          </cell>
          <cell r="P567">
            <v>0.5</v>
          </cell>
          <cell r="Q567" t="str">
            <v>檸檬汁</v>
          </cell>
          <cell r="R567">
            <v>0.5</v>
          </cell>
          <cell r="S567" t="str">
            <v>魚露</v>
          </cell>
          <cell r="T567">
            <v>1</v>
          </cell>
          <cell r="U567" t="str">
            <v>蔥</v>
          </cell>
          <cell r="W567" t="str">
            <v>蒜末</v>
          </cell>
        </row>
        <row r="568">
          <cell r="C568" t="str">
            <v>泡菜年糕</v>
          </cell>
          <cell r="D568">
            <v>5</v>
          </cell>
          <cell r="E568" t="str">
            <v>年糕條</v>
          </cell>
          <cell r="F568">
            <v>38</v>
          </cell>
          <cell r="G568" t="str">
            <v>肉絲</v>
          </cell>
          <cell r="H568">
            <v>7</v>
          </cell>
          <cell r="I568" t="str">
            <v>大白菜段</v>
          </cell>
          <cell r="J568">
            <v>25</v>
          </cell>
          <cell r="K568" t="str">
            <v>紅蘿蔔絲</v>
          </cell>
          <cell r="L568">
            <v>9</v>
          </cell>
          <cell r="M568" t="str">
            <v>韓式泡菜</v>
          </cell>
          <cell r="N568">
            <v>8</v>
          </cell>
          <cell r="O568" t="str">
            <v>青蔥段</v>
          </cell>
          <cell r="P568">
            <v>2</v>
          </cell>
          <cell r="Q568" t="str">
            <v>韓式辣椒粉</v>
          </cell>
          <cell r="R568">
            <v>0.1</v>
          </cell>
        </row>
        <row r="569">
          <cell r="C569" t="str">
            <v>麻婆年糕</v>
          </cell>
          <cell r="D569">
            <v>5</v>
          </cell>
          <cell r="E569" t="str">
            <v>年糕條</v>
          </cell>
          <cell r="F569">
            <v>55</v>
          </cell>
          <cell r="G569" t="str">
            <v>紅蘿蔔絲</v>
          </cell>
          <cell r="H569">
            <v>10</v>
          </cell>
          <cell r="I569" t="str">
            <v>乾木耳</v>
          </cell>
          <cell r="J569">
            <v>0.25</v>
          </cell>
          <cell r="K569" t="str">
            <v>秀珍菇</v>
          </cell>
          <cell r="L569">
            <v>7</v>
          </cell>
          <cell r="M569" t="str">
            <v>肉絲</v>
          </cell>
          <cell r="N569">
            <v>7</v>
          </cell>
          <cell r="O569" t="str">
            <v>花椒粉</v>
          </cell>
          <cell r="P569">
            <v>0.25</v>
          </cell>
        </row>
        <row r="570">
          <cell r="C570" t="str">
            <v>家常年糕</v>
          </cell>
          <cell r="D570">
            <v>7</v>
          </cell>
          <cell r="E570" t="str">
            <v>年糕片</v>
          </cell>
          <cell r="F570">
            <v>29</v>
          </cell>
          <cell r="G570" t="str">
            <v>肉絲</v>
          </cell>
          <cell r="H570">
            <v>7</v>
          </cell>
          <cell r="I570" t="str">
            <v>高麗菜段</v>
          </cell>
          <cell r="J570">
            <v>34</v>
          </cell>
          <cell r="K570" t="str">
            <v>紅蘿蔔絲</v>
          </cell>
          <cell r="L570">
            <v>7</v>
          </cell>
          <cell r="M570" t="str">
            <v>香菇原件</v>
          </cell>
          <cell r="N570">
            <v>10</v>
          </cell>
          <cell r="O570" t="str">
            <v>芹菜段</v>
          </cell>
          <cell r="P570">
            <v>2</v>
          </cell>
          <cell r="Q570" t="str">
            <v>蝦皮</v>
          </cell>
          <cell r="R570">
            <v>0.2</v>
          </cell>
        </row>
        <row r="571">
          <cell r="C571" t="str">
            <v>和風年糕</v>
          </cell>
          <cell r="D571">
            <v>6</v>
          </cell>
          <cell r="E571" t="str">
            <v>年糕條</v>
          </cell>
          <cell r="F571">
            <v>38</v>
          </cell>
          <cell r="G571" t="str">
            <v>肉絲</v>
          </cell>
          <cell r="H571">
            <v>7</v>
          </cell>
          <cell r="I571" t="str">
            <v>高麗菜段</v>
          </cell>
          <cell r="J571">
            <v>25</v>
          </cell>
          <cell r="K571" t="str">
            <v>紅蘿蔔絲</v>
          </cell>
          <cell r="L571">
            <v>7</v>
          </cell>
          <cell r="M571" t="str">
            <v>香菇原件</v>
          </cell>
          <cell r="N571">
            <v>5</v>
          </cell>
          <cell r="O571" t="str">
            <v>剝皮洋蔥原件</v>
          </cell>
          <cell r="P571">
            <v>10</v>
          </cell>
          <cell r="Q571" t="str">
            <v>柴魚片</v>
          </cell>
          <cell r="R571">
            <v>0.25</v>
          </cell>
        </row>
        <row r="572">
          <cell r="C572" t="str">
            <v>什錦炒年糕</v>
          </cell>
          <cell r="D572">
            <v>6</v>
          </cell>
          <cell r="E572" t="str">
            <v>年糕條</v>
          </cell>
          <cell r="F572">
            <v>38</v>
          </cell>
          <cell r="G572" t="str">
            <v>肉片</v>
          </cell>
          <cell r="H572">
            <v>7</v>
          </cell>
          <cell r="I572" t="str">
            <v>CAS殼蛋</v>
          </cell>
          <cell r="J572">
            <v>5</v>
          </cell>
          <cell r="K572" t="str">
            <v>大白菜段</v>
          </cell>
          <cell r="L572">
            <v>30</v>
          </cell>
          <cell r="M572" t="str">
            <v>杏鮑菇原件</v>
          </cell>
          <cell r="N572">
            <v>7</v>
          </cell>
          <cell r="O572" t="str">
            <v>香菇原件</v>
          </cell>
          <cell r="P572">
            <v>5</v>
          </cell>
        </row>
        <row r="573">
          <cell r="C573" t="str">
            <v>開陽白菜炒年糕</v>
          </cell>
          <cell r="D573">
            <v>6</v>
          </cell>
          <cell r="E573" t="str">
            <v>年糕條</v>
          </cell>
          <cell r="F573">
            <v>38</v>
          </cell>
          <cell r="G573" t="str">
            <v>大白菜段</v>
          </cell>
          <cell r="H573">
            <v>30</v>
          </cell>
          <cell r="I573" t="str">
            <v>香菇原件</v>
          </cell>
          <cell r="J573">
            <v>7</v>
          </cell>
          <cell r="K573" t="str">
            <v>紅蘿蔔絲</v>
          </cell>
          <cell r="L573">
            <v>7</v>
          </cell>
          <cell r="M573" t="str">
            <v>肉絲</v>
          </cell>
          <cell r="N573">
            <v>7</v>
          </cell>
          <cell r="O573" t="str">
            <v>蝦米</v>
          </cell>
          <cell r="P573">
            <v>0.2</v>
          </cell>
        </row>
        <row r="574">
          <cell r="C574" t="str">
            <v>年糕炒雞丁</v>
          </cell>
          <cell r="D574">
            <v>5</v>
          </cell>
          <cell r="E574" t="str">
            <v>年糕條</v>
          </cell>
          <cell r="F574">
            <v>38</v>
          </cell>
          <cell r="G574" t="str">
            <v>清雞肉丁</v>
          </cell>
          <cell r="H574">
            <v>10</v>
          </cell>
          <cell r="I574" t="str">
            <v>大白菜段</v>
          </cell>
          <cell r="J574">
            <v>25</v>
          </cell>
          <cell r="K574" t="str">
            <v>紅蘿蔔絲</v>
          </cell>
          <cell r="L574">
            <v>7</v>
          </cell>
          <cell r="M574" t="str">
            <v>香菇原件</v>
          </cell>
          <cell r="N574">
            <v>10</v>
          </cell>
        </row>
        <row r="576">
          <cell r="C576" t="str">
            <v>彩蔬鮑菇</v>
          </cell>
          <cell r="D576">
            <v>5</v>
          </cell>
          <cell r="E576" t="str">
            <v>CAS冷凍玉米粒</v>
          </cell>
          <cell r="F576">
            <v>50</v>
          </cell>
          <cell r="G576" t="str">
            <v>杏鮑菇原件</v>
          </cell>
          <cell r="H576">
            <v>20</v>
          </cell>
          <cell r="I576" t="str">
            <v>火腿小丁</v>
          </cell>
          <cell r="J576">
            <v>5</v>
          </cell>
          <cell r="K576" t="str">
            <v>TAP冷凍毛豆仁</v>
          </cell>
          <cell r="L576">
            <v>4</v>
          </cell>
          <cell r="M576" t="str">
            <v>絞肉</v>
          </cell>
          <cell r="N576">
            <v>7</v>
          </cell>
        </row>
        <row r="577">
          <cell r="C577" t="str">
            <v>彩繪玉米</v>
          </cell>
          <cell r="D577">
            <v>5</v>
          </cell>
          <cell r="E577" t="str">
            <v>CAS冷凍玉米粒</v>
          </cell>
          <cell r="F577">
            <v>50</v>
          </cell>
          <cell r="G577" t="str">
            <v>雞肉茸</v>
          </cell>
          <cell r="H577">
            <v>7</v>
          </cell>
          <cell r="I577" t="str">
            <v>紅蘿蔔小丁</v>
          </cell>
          <cell r="J577">
            <v>7</v>
          </cell>
          <cell r="K577" t="str">
            <v>TAP冷凍毛豆仁</v>
          </cell>
          <cell r="L577">
            <v>3</v>
          </cell>
          <cell r="M577" t="str">
            <v>豆薯小丁</v>
          </cell>
          <cell r="N577">
            <v>15</v>
          </cell>
        </row>
        <row r="578">
          <cell r="C578" t="str">
            <v>青紅玉米</v>
          </cell>
          <cell r="D578">
            <v>5</v>
          </cell>
          <cell r="E578" t="str">
            <v>CAS冷凍玉米粒</v>
          </cell>
          <cell r="F578">
            <v>50</v>
          </cell>
          <cell r="G578" t="str">
            <v>絞肉</v>
          </cell>
          <cell r="H578">
            <v>8</v>
          </cell>
          <cell r="I578" t="str">
            <v>TAP冷凍毛豆仁</v>
          </cell>
          <cell r="J578">
            <v>5</v>
          </cell>
          <cell r="K578" t="str">
            <v>紅椒小丁</v>
          </cell>
          <cell r="L578">
            <v>7</v>
          </cell>
          <cell r="M578" t="str">
            <v>杏鮑菇原件</v>
          </cell>
          <cell r="N578">
            <v>10</v>
          </cell>
        </row>
        <row r="579">
          <cell r="C579" t="str">
            <v>腰果雞茸玉米</v>
          </cell>
          <cell r="D579">
            <v>6</v>
          </cell>
          <cell r="E579" t="str">
            <v>CAS冷凍玉米粒</v>
          </cell>
          <cell r="F579">
            <v>45</v>
          </cell>
          <cell r="G579" t="str">
            <v>TAP冷凍毛豆仁</v>
          </cell>
          <cell r="H579">
            <v>5</v>
          </cell>
          <cell r="I579" t="str">
            <v>洋芋原件</v>
          </cell>
          <cell r="J579">
            <v>25</v>
          </cell>
          <cell r="K579" t="str">
            <v>雞肉茸</v>
          </cell>
          <cell r="L579">
            <v>7</v>
          </cell>
          <cell r="M579" t="str">
            <v>紅椒小丁</v>
          </cell>
          <cell r="N579">
            <v>5</v>
          </cell>
          <cell r="O579" t="str">
            <v>生腰果</v>
          </cell>
          <cell r="P579">
            <v>3</v>
          </cell>
        </row>
        <row r="580">
          <cell r="C580" t="str">
            <v>三色玉米</v>
          </cell>
          <cell r="D580">
            <v>4</v>
          </cell>
          <cell r="E580" t="str">
            <v>CAS冷凍玉米粒</v>
          </cell>
          <cell r="F580">
            <v>45</v>
          </cell>
          <cell r="G580" t="str">
            <v>絞肉</v>
          </cell>
          <cell r="H580">
            <v>7</v>
          </cell>
          <cell r="I580" t="str">
            <v>洋芋原件</v>
          </cell>
          <cell r="J580">
            <v>25</v>
          </cell>
          <cell r="K580" t="str">
            <v>TAP冷凍毛豆仁</v>
          </cell>
          <cell r="L580">
            <v>3</v>
          </cell>
          <cell r="M580" t="str">
            <v>紅蘿蔔小丁</v>
          </cell>
          <cell r="N580">
            <v>7</v>
          </cell>
        </row>
        <row r="581">
          <cell r="C581" t="str">
            <v>四色小貢</v>
          </cell>
          <cell r="D581">
            <v>4</v>
          </cell>
          <cell r="E581" t="str">
            <v>玉米粒</v>
          </cell>
          <cell r="F581">
            <v>40</v>
          </cell>
          <cell r="G581" t="str">
            <v>小貢丸</v>
          </cell>
          <cell r="H581">
            <v>12</v>
          </cell>
          <cell r="I581" t="str">
            <v>紅卜</v>
          </cell>
          <cell r="J581">
            <v>12</v>
          </cell>
          <cell r="K581" t="str">
            <v>小黃瓜</v>
          </cell>
          <cell r="L581">
            <v>3.5</v>
          </cell>
          <cell r="M581" t="str">
            <v>青豆仁</v>
          </cell>
          <cell r="N581">
            <v>3.5</v>
          </cell>
        </row>
        <row r="582">
          <cell r="C582" t="str">
            <v>四色小貢(2)</v>
          </cell>
          <cell r="D582">
            <v>4</v>
          </cell>
          <cell r="E582" t="str">
            <v>白卜</v>
          </cell>
          <cell r="F582">
            <v>42</v>
          </cell>
          <cell r="G582" t="str">
            <v>小貢丸</v>
          </cell>
          <cell r="H582">
            <v>32</v>
          </cell>
          <cell r="I582" t="str">
            <v>小黃瓜</v>
          </cell>
          <cell r="J582">
            <v>11</v>
          </cell>
          <cell r="K582" t="str">
            <v>濕香菇</v>
          </cell>
          <cell r="L582">
            <v>5</v>
          </cell>
        </row>
        <row r="583">
          <cell r="C583" t="str">
            <v>薑汁南瓜</v>
          </cell>
          <cell r="D583">
            <v>6</v>
          </cell>
          <cell r="E583" t="str">
            <v>南瓜</v>
          </cell>
          <cell r="F583">
            <v>91</v>
          </cell>
          <cell r="G583" t="str">
            <v>肉片</v>
          </cell>
          <cell r="H583">
            <v>7</v>
          </cell>
          <cell r="I583" t="str">
            <v>濕木耳</v>
          </cell>
          <cell r="J583">
            <v>2.5</v>
          </cell>
          <cell r="K583" t="str">
            <v>秀珍菇</v>
          </cell>
          <cell r="L583">
            <v>2.5</v>
          </cell>
          <cell r="M583" t="str">
            <v>青豆仁</v>
          </cell>
          <cell r="N583">
            <v>1</v>
          </cell>
          <cell r="O583" t="str">
            <v>薑絲</v>
          </cell>
          <cell r="P583">
            <v>1</v>
          </cell>
        </row>
        <row r="584">
          <cell r="C584" t="str">
            <v>翡翠南瓜</v>
          </cell>
          <cell r="D584">
            <v>7</v>
          </cell>
          <cell r="E584" t="str">
            <v>南瓜</v>
          </cell>
          <cell r="F584">
            <v>84</v>
          </cell>
          <cell r="G584" t="str">
            <v>絞肉</v>
          </cell>
          <cell r="H584">
            <v>7</v>
          </cell>
          <cell r="I584" t="str">
            <v>蛋</v>
          </cell>
          <cell r="J584">
            <v>4</v>
          </cell>
          <cell r="K584" t="str">
            <v>紅卜</v>
          </cell>
          <cell r="L584">
            <v>10</v>
          </cell>
          <cell r="M584" t="str">
            <v>濕木耳</v>
          </cell>
          <cell r="N584">
            <v>2</v>
          </cell>
          <cell r="O584" t="str">
            <v>秀珍菇</v>
          </cell>
          <cell r="P584">
            <v>2</v>
          </cell>
          <cell r="Q584" t="str">
            <v>青豆仁</v>
          </cell>
          <cell r="R584">
            <v>0.5</v>
          </cell>
        </row>
        <row r="585">
          <cell r="C585" t="str">
            <v>咖哩鮮蔬</v>
          </cell>
          <cell r="D585">
            <v>5</v>
          </cell>
          <cell r="E585" t="str">
            <v>洋芋原件</v>
          </cell>
          <cell r="F585">
            <v>55</v>
          </cell>
          <cell r="G585" t="str">
            <v>綠花椰(切)</v>
          </cell>
          <cell r="H585">
            <v>15</v>
          </cell>
          <cell r="I585" t="str">
            <v>紅卜</v>
          </cell>
          <cell r="J585">
            <v>15</v>
          </cell>
          <cell r="K585" t="str">
            <v>剝皮洋蔥</v>
          </cell>
          <cell r="L585">
            <v>5</v>
          </cell>
          <cell r="M585" t="str">
            <v>咖哩粉</v>
          </cell>
          <cell r="N585">
            <v>0.5</v>
          </cell>
        </row>
        <row r="586">
          <cell r="C586" t="str">
            <v>咖哩鮮蔬(2)</v>
          </cell>
          <cell r="D586">
            <v>7</v>
          </cell>
          <cell r="E586" t="str">
            <v>洋芋原件</v>
          </cell>
          <cell r="F586">
            <v>53</v>
          </cell>
          <cell r="G586" t="str">
            <v>皇帝豆</v>
          </cell>
          <cell r="H586">
            <v>3</v>
          </cell>
          <cell r="I586" t="str">
            <v>紅卜</v>
          </cell>
          <cell r="J586">
            <v>15</v>
          </cell>
          <cell r="K586" t="str">
            <v>剝皮洋蔥</v>
          </cell>
          <cell r="L586">
            <v>3</v>
          </cell>
          <cell r="M586" t="str">
            <v>咖哩粉</v>
          </cell>
          <cell r="N586">
            <v>0.5</v>
          </cell>
          <cell r="O586" t="str">
            <v>南瓜</v>
          </cell>
          <cell r="P586">
            <v>10</v>
          </cell>
          <cell r="Q586" t="str">
            <v>豆包(炸)</v>
          </cell>
          <cell r="R586">
            <v>6</v>
          </cell>
        </row>
        <row r="587">
          <cell r="C587" t="str">
            <v>咖哩鮮蔬(3)</v>
          </cell>
          <cell r="D587">
            <v>5</v>
          </cell>
          <cell r="E587" t="str">
            <v>洋芋原件</v>
          </cell>
          <cell r="F587">
            <v>22</v>
          </cell>
          <cell r="G587" t="str">
            <v>綠花椰(切)</v>
          </cell>
          <cell r="H587">
            <v>20</v>
          </cell>
          <cell r="I587" t="str">
            <v>紅蘿蔔中丁</v>
          </cell>
          <cell r="J587">
            <v>10</v>
          </cell>
          <cell r="K587" t="str">
            <v>非基改豆包(炸)</v>
          </cell>
          <cell r="L587">
            <v>30</v>
          </cell>
          <cell r="M587" t="str">
            <v>剝皮洋蔥原件</v>
          </cell>
          <cell r="N587">
            <v>5</v>
          </cell>
          <cell r="O587" t="str">
            <v>咖哩粉</v>
          </cell>
          <cell r="P587">
            <v>0.5</v>
          </cell>
        </row>
        <row r="588">
          <cell r="C588" t="str">
            <v>咖哩洋芋</v>
          </cell>
          <cell r="D588">
            <v>4</v>
          </cell>
          <cell r="E588" t="str">
            <v>洋芋原件</v>
          </cell>
          <cell r="F588">
            <v>68</v>
          </cell>
          <cell r="G588" t="str">
            <v>絞肉</v>
          </cell>
          <cell r="H588">
            <v>7</v>
          </cell>
          <cell r="I588" t="str">
            <v>紅蘿蔔中丁</v>
          </cell>
          <cell r="J588">
            <v>20</v>
          </cell>
          <cell r="K588" t="str">
            <v>咖哩粉</v>
          </cell>
          <cell r="L588">
            <v>0.5</v>
          </cell>
        </row>
        <row r="589">
          <cell r="C589" t="str">
            <v>脆炒洋芋</v>
          </cell>
          <cell r="D589">
            <v>4</v>
          </cell>
          <cell r="E589" t="str">
            <v>洋芋原件</v>
          </cell>
          <cell r="F589">
            <v>55</v>
          </cell>
          <cell r="G589" t="str">
            <v>絞肉</v>
          </cell>
          <cell r="H589">
            <v>7</v>
          </cell>
          <cell r="I589" t="str">
            <v>紅卜</v>
          </cell>
          <cell r="J589">
            <v>10</v>
          </cell>
          <cell r="K589" t="str">
            <v>濕木耳</v>
          </cell>
          <cell r="L589">
            <v>5</v>
          </cell>
        </row>
        <row r="590">
          <cell r="C590" t="str">
            <v>蜜汁地瓜</v>
          </cell>
          <cell r="D590">
            <v>2</v>
          </cell>
          <cell r="E590" t="str">
            <v>地瓜原件</v>
          </cell>
          <cell r="F590">
            <v>90</v>
          </cell>
          <cell r="G590" t="str">
            <v>白芝麻</v>
          </cell>
          <cell r="H590">
            <v>0.5</v>
          </cell>
          <cell r="I590" t="str">
            <v>麥芽糖</v>
          </cell>
          <cell r="J590">
            <v>5</v>
          </cell>
        </row>
        <row r="591">
          <cell r="C591" t="str">
            <v>芹菜白雲</v>
          </cell>
          <cell r="D591">
            <v>5</v>
          </cell>
          <cell r="E591" t="str">
            <v>白卜</v>
          </cell>
          <cell r="F591">
            <v>65</v>
          </cell>
          <cell r="G591" t="str">
            <v>肉片</v>
          </cell>
          <cell r="H591">
            <v>3</v>
          </cell>
          <cell r="I591" t="str">
            <v>紅卜</v>
          </cell>
          <cell r="J591">
            <v>10</v>
          </cell>
          <cell r="K591" t="str">
            <v>西芹</v>
          </cell>
          <cell r="L591">
            <v>14</v>
          </cell>
          <cell r="M591" t="str">
            <v>秀珍菇</v>
          </cell>
          <cell r="N591">
            <v>4</v>
          </cell>
        </row>
        <row r="592">
          <cell r="C592" t="str">
            <v>什錦肉羹</v>
          </cell>
          <cell r="D592">
            <v>7</v>
          </cell>
          <cell r="E592" t="str">
            <v>白蘿蔔中丁</v>
          </cell>
          <cell r="F592">
            <v>65</v>
          </cell>
          <cell r="G592" t="str">
            <v>紅蘿蔔中丁</v>
          </cell>
          <cell r="H592">
            <v>10</v>
          </cell>
          <cell r="I592" t="str">
            <v>CAS肉羹</v>
          </cell>
          <cell r="J592">
            <v>12</v>
          </cell>
          <cell r="K592" t="str">
            <v>秀珍菇</v>
          </cell>
          <cell r="L592">
            <v>5</v>
          </cell>
          <cell r="M592" t="str">
            <v>TAP冷凍毛豆仁</v>
          </cell>
          <cell r="N592">
            <v>4</v>
          </cell>
          <cell r="O592" t="str">
            <v>沙茶醬</v>
          </cell>
          <cell r="Q592" t="str">
            <v>香菜</v>
          </cell>
          <cell r="R592">
            <v>1</v>
          </cell>
        </row>
        <row r="593">
          <cell r="C593" t="str">
            <v>白菜肉羹</v>
          </cell>
          <cell r="D593">
            <v>6</v>
          </cell>
          <cell r="E593" t="str">
            <v>大白菜段</v>
          </cell>
          <cell r="F593">
            <v>55</v>
          </cell>
          <cell r="G593" t="str">
            <v>紅蘿蔔片丁</v>
          </cell>
          <cell r="H593">
            <v>8</v>
          </cell>
          <cell r="I593" t="str">
            <v>CAS肉羹</v>
          </cell>
          <cell r="J593">
            <v>12</v>
          </cell>
          <cell r="K593" t="str">
            <v>乾木耳</v>
          </cell>
          <cell r="L593">
            <v>0.25</v>
          </cell>
          <cell r="M593" t="str">
            <v>香菇原件</v>
          </cell>
          <cell r="N593">
            <v>5</v>
          </cell>
          <cell r="O593" t="str">
            <v>柴魚片</v>
          </cell>
          <cell r="P593">
            <v>0.25</v>
          </cell>
        </row>
        <row r="594">
          <cell r="C594" t="str">
            <v>蘿蔔肉羹</v>
          </cell>
          <cell r="D594">
            <v>7</v>
          </cell>
          <cell r="E594" t="str">
            <v>白蘿蔔中丁</v>
          </cell>
          <cell r="F594">
            <v>55</v>
          </cell>
          <cell r="G594" t="str">
            <v>紅蘿蔔片丁</v>
          </cell>
          <cell r="H594">
            <v>8</v>
          </cell>
          <cell r="I594" t="str">
            <v>CAS肉羹</v>
          </cell>
          <cell r="J594">
            <v>12</v>
          </cell>
          <cell r="K594" t="str">
            <v>香菇原件</v>
          </cell>
          <cell r="L594">
            <v>5</v>
          </cell>
          <cell r="M594" t="str">
            <v>TAP冷凍毛豆仁</v>
          </cell>
          <cell r="N594">
            <v>4</v>
          </cell>
          <cell r="O594" t="str">
            <v>柴魚片</v>
          </cell>
          <cell r="P594">
            <v>0.25</v>
          </cell>
          <cell r="Q594" t="str">
            <v>香菜</v>
          </cell>
          <cell r="R594">
            <v>0.5</v>
          </cell>
        </row>
        <row r="596">
          <cell r="C596" t="str">
            <v>白菜花枝羹</v>
          </cell>
          <cell r="D596">
            <v>5</v>
          </cell>
          <cell r="E596" t="str">
            <v>大白菜</v>
          </cell>
          <cell r="F596">
            <v>52</v>
          </cell>
          <cell r="G596" t="str">
            <v>紅卜</v>
          </cell>
          <cell r="H596">
            <v>10</v>
          </cell>
          <cell r="I596" t="str">
            <v>花枝羹</v>
          </cell>
          <cell r="J596">
            <v>10</v>
          </cell>
          <cell r="K596" t="str">
            <v>秀珍菇</v>
          </cell>
          <cell r="L596">
            <v>5</v>
          </cell>
          <cell r="M596" t="str">
            <v>杏鮑頭</v>
          </cell>
          <cell r="N596">
            <v>5</v>
          </cell>
        </row>
        <row r="597">
          <cell r="C597" t="str">
            <v>韭香天婦羅</v>
          </cell>
          <cell r="D597">
            <v>4</v>
          </cell>
          <cell r="E597" t="str">
            <v>天婦羅(切)</v>
          </cell>
          <cell r="F597">
            <v>50</v>
          </cell>
          <cell r="G597" t="str">
            <v>紅卜</v>
          </cell>
          <cell r="H597">
            <v>10</v>
          </cell>
          <cell r="I597" t="str">
            <v>韭菜</v>
          </cell>
          <cell r="J597">
            <v>10</v>
          </cell>
          <cell r="K597" t="str">
            <v>洋蔥</v>
          </cell>
          <cell r="L597">
            <v>15</v>
          </cell>
        </row>
        <row r="598">
          <cell r="C598" t="str">
            <v>茄汁甜條</v>
          </cell>
          <cell r="D598">
            <v>5</v>
          </cell>
          <cell r="E598" t="str">
            <v>甜不辣</v>
          </cell>
          <cell r="F598">
            <v>40</v>
          </cell>
          <cell r="G598" t="str">
            <v>剝皮洋蔥原件</v>
          </cell>
          <cell r="H598">
            <v>15</v>
          </cell>
          <cell r="I598" t="str">
            <v>一公分西芹段</v>
          </cell>
          <cell r="J598">
            <v>12</v>
          </cell>
          <cell r="K598" t="str">
            <v>黃椒絲</v>
          </cell>
          <cell r="L598">
            <v>5</v>
          </cell>
          <cell r="M598" t="str">
            <v>番茄醬</v>
          </cell>
          <cell r="N598">
            <v>9</v>
          </cell>
        </row>
        <row r="599">
          <cell r="C599" t="str">
            <v>白玉甜條</v>
          </cell>
          <cell r="D599">
            <v>3</v>
          </cell>
          <cell r="E599" t="str">
            <v>甜不辣</v>
          </cell>
          <cell r="F599">
            <v>40</v>
          </cell>
          <cell r="G599" t="str">
            <v>豆薯粗絲</v>
          </cell>
          <cell r="H599">
            <v>37</v>
          </cell>
          <cell r="I599" t="str">
            <v>黃椒絲</v>
          </cell>
          <cell r="J599">
            <v>3</v>
          </cell>
          <cell r="K599" t="str">
            <v>柴魚片</v>
          </cell>
          <cell r="L599">
            <v>0.25</v>
          </cell>
        </row>
        <row r="600">
          <cell r="C600" t="str">
            <v>地瓜甜不辣</v>
          </cell>
          <cell r="D600">
            <v>3</v>
          </cell>
          <cell r="E600" t="str">
            <v>甜不辣</v>
          </cell>
          <cell r="F600">
            <v>50</v>
          </cell>
          <cell r="G600" t="str">
            <v>地瓜原件</v>
          </cell>
          <cell r="H600">
            <v>30</v>
          </cell>
        </row>
        <row r="601">
          <cell r="C601" t="str">
            <v>黃瓜甜不辣</v>
          </cell>
          <cell r="D601">
            <v>2</v>
          </cell>
          <cell r="E601" t="str">
            <v>甜不辣</v>
          </cell>
          <cell r="F601">
            <v>40</v>
          </cell>
          <cell r="G601" t="str">
            <v>地瓜原件</v>
          </cell>
          <cell r="H601">
            <v>34</v>
          </cell>
          <cell r="I601" t="str">
            <v>小黃瓜片</v>
          </cell>
          <cell r="J601">
            <v>6</v>
          </cell>
        </row>
        <row r="602">
          <cell r="C602" t="str">
            <v>芹香甜不辣</v>
          </cell>
          <cell r="D602">
            <v>4</v>
          </cell>
          <cell r="E602" t="str">
            <v>甜不辣</v>
          </cell>
          <cell r="F602">
            <v>52</v>
          </cell>
          <cell r="G602" t="str">
            <v>二公分西芹段</v>
          </cell>
          <cell r="H602">
            <v>14</v>
          </cell>
          <cell r="I602" t="str">
            <v>杏鮑菇原件</v>
          </cell>
          <cell r="J602">
            <v>7</v>
          </cell>
        </row>
        <row r="603">
          <cell r="C603" t="str">
            <v>韓式甜不辣</v>
          </cell>
          <cell r="D603">
            <v>7</v>
          </cell>
          <cell r="E603" t="str">
            <v>甜不辣</v>
          </cell>
          <cell r="F603">
            <v>52</v>
          </cell>
          <cell r="G603" t="str">
            <v>紅蘿蔔片丁</v>
          </cell>
          <cell r="H603">
            <v>8</v>
          </cell>
          <cell r="I603" t="str">
            <v>一公分西芹段</v>
          </cell>
          <cell r="J603">
            <v>15</v>
          </cell>
          <cell r="K603" t="str">
            <v>青蔥段</v>
          </cell>
          <cell r="L603">
            <v>2</v>
          </cell>
          <cell r="M603" t="str">
            <v>韓式甜麵醬</v>
          </cell>
        </row>
        <row r="604">
          <cell r="C604" t="str">
            <v>芹香黑輪</v>
          </cell>
          <cell r="D604">
            <v>5</v>
          </cell>
          <cell r="E604" t="str">
            <v>CAS黑輪</v>
          </cell>
          <cell r="F604">
            <v>50</v>
          </cell>
          <cell r="G604" t="str">
            <v>一公分西芹段</v>
          </cell>
          <cell r="H604">
            <v>15</v>
          </cell>
          <cell r="I604" t="str">
            <v>黃椒絲</v>
          </cell>
          <cell r="J604">
            <v>4</v>
          </cell>
          <cell r="K604" t="str">
            <v>紅椒絲</v>
          </cell>
          <cell r="L604">
            <v>4</v>
          </cell>
          <cell r="M604" t="str">
            <v>杏鮑菇原件</v>
          </cell>
          <cell r="N604">
            <v>7</v>
          </cell>
        </row>
        <row r="605">
          <cell r="C605" t="str">
            <v>韭香黑輪</v>
          </cell>
          <cell r="D605">
            <v>3</v>
          </cell>
          <cell r="E605" t="str">
            <v>CAS黑輪</v>
          </cell>
          <cell r="F605">
            <v>50</v>
          </cell>
          <cell r="G605" t="str">
            <v>杏鮑菇原件</v>
          </cell>
          <cell r="H605">
            <v>20</v>
          </cell>
          <cell r="I605" t="str">
            <v>韭菜段</v>
          </cell>
          <cell r="J605">
            <v>3</v>
          </cell>
        </row>
        <row r="606">
          <cell r="C606" t="str">
            <v>海結甜條</v>
          </cell>
          <cell r="D606">
            <v>3</v>
          </cell>
          <cell r="E606" t="str">
            <v>小棒天</v>
          </cell>
          <cell r="F606">
            <v>37</v>
          </cell>
          <cell r="G606" t="str">
            <v>乾海結</v>
          </cell>
          <cell r="H606">
            <v>16</v>
          </cell>
          <cell r="I606" t="str">
            <v>酸菜</v>
          </cell>
          <cell r="J606">
            <v>15</v>
          </cell>
        </row>
        <row r="607">
          <cell r="C607" t="str">
            <v>黃瓜黑輪</v>
          </cell>
          <cell r="D607">
            <v>5</v>
          </cell>
          <cell r="E607" t="str">
            <v>CAS黑輪</v>
          </cell>
          <cell r="F607">
            <v>25</v>
          </cell>
          <cell r="G607" t="str">
            <v>大黃瓜片</v>
          </cell>
          <cell r="H607">
            <v>30</v>
          </cell>
          <cell r="I607" t="str">
            <v>紅蘿蔔片丁</v>
          </cell>
          <cell r="J607">
            <v>7</v>
          </cell>
          <cell r="K607" t="str">
            <v>香菇原件</v>
          </cell>
          <cell r="L607">
            <v>5</v>
          </cell>
        </row>
        <row r="608">
          <cell r="C608" t="str">
            <v>麻油米血</v>
          </cell>
          <cell r="D608">
            <v>5</v>
          </cell>
          <cell r="E608" t="str">
            <v>CAS米血糕丁</v>
          </cell>
          <cell r="F608">
            <v>30</v>
          </cell>
          <cell r="G608" t="str">
            <v>高麗菜段</v>
          </cell>
          <cell r="H608">
            <v>24</v>
          </cell>
          <cell r="I608" t="str">
            <v>杏鮑菇原件</v>
          </cell>
          <cell r="J608">
            <v>20</v>
          </cell>
          <cell r="K608" t="str">
            <v>薑片</v>
          </cell>
          <cell r="L608">
            <v>1</v>
          </cell>
          <cell r="M608" t="str">
            <v>黑麻油</v>
          </cell>
          <cell r="N608">
            <v>1.2</v>
          </cell>
        </row>
        <row r="609">
          <cell r="C609" t="str">
            <v>三杯米血</v>
          </cell>
          <cell r="D609">
            <v>7</v>
          </cell>
          <cell r="E609" t="str">
            <v>非基改小四角油丁</v>
          </cell>
          <cell r="F609">
            <v>25</v>
          </cell>
          <cell r="G609" t="str">
            <v>CAS米血糕丁</v>
          </cell>
          <cell r="H609">
            <v>30</v>
          </cell>
          <cell r="I609" t="str">
            <v>杏鮑菇原件</v>
          </cell>
          <cell r="J609">
            <v>18</v>
          </cell>
          <cell r="K609" t="str">
            <v>九層塔</v>
          </cell>
          <cell r="L609">
            <v>1</v>
          </cell>
          <cell r="M609" t="str">
            <v>薑片</v>
          </cell>
          <cell r="N609">
            <v>1</v>
          </cell>
          <cell r="O609" t="str">
            <v>蒜頭粒</v>
          </cell>
          <cell r="P609">
            <v>1</v>
          </cell>
          <cell r="Q609" t="str">
            <v>黑麻油</v>
          </cell>
          <cell r="R609">
            <v>1.2</v>
          </cell>
        </row>
        <row r="610">
          <cell r="C610" t="str">
            <v>醬燒米血</v>
          </cell>
          <cell r="D610">
            <v>4</v>
          </cell>
          <cell r="E610" t="str">
            <v>米血</v>
          </cell>
          <cell r="F610">
            <v>51</v>
          </cell>
          <cell r="G610" t="str">
            <v>白卜</v>
          </cell>
          <cell r="H610">
            <v>12.5</v>
          </cell>
          <cell r="I610" t="str">
            <v>豆芽菜</v>
          </cell>
          <cell r="J610">
            <v>13</v>
          </cell>
          <cell r="K610" t="str">
            <v>韭菜</v>
          </cell>
          <cell r="L610">
            <v>3</v>
          </cell>
        </row>
        <row r="611">
          <cell r="C611" t="str">
            <v>花生豬血糕</v>
          </cell>
          <cell r="D611">
            <v>4</v>
          </cell>
          <cell r="E611" t="str">
            <v>米血</v>
          </cell>
          <cell r="F611">
            <v>80</v>
          </cell>
          <cell r="G611" t="str">
            <v>花生粉</v>
          </cell>
          <cell r="H611">
            <v>7</v>
          </cell>
          <cell r="I611" t="str">
            <v>糖粉</v>
          </cell>
          <cell r="J611">
            <v>4</v>
          </cell>
          <cell r="K611" t="str">
            <v>香菜</v>
          </cell>
          <cell r="L611">
            <v>0.5</v>
          </cell>
        </row>
        <row r="612">
          <cell r="C612" t="str">
            <v>海苔香鬆花枝丸*2</v>
          </cell>
          <cell r="D612">
            <v>5</v>
          </cell>
          <cell r="E612" t="str">
            <v>花枝丸(大)</v>
          </cell>
          <cell r="F612">
            <v>50</v>
          </cell>
          <cell r="G612" t="str">
            <v>香鬆</v>
          </cell>
          <cell r="H612">
            <v>1</v>
          </cell>
          <cell r="I612" t="str">
            <v>柴魚片</v>
          </cell>
          <cell r="J612">
            <v>0.25</v>
          </cell>
          <cell r="K612" t="str">
            <v>味霖</v>
          </cell>
          <cell r="L612">
            <v>1</v>
          </cell>
          <cell r="M612" t="str">
            <v>麥芽糖</v>
          </cell>
          <cell r="N612">
            <v>1</v>
          </cell>
        </row>
        <row r="613">
          <cell r="C613" t="str">
            <v>照燒花枝丸*2</v>
          </cell>
          <cell r="D613">
            <v>5</v>
          </cell>
          <cell r="E613" t="str">
            <v>花枝丸(大)</v>
          </cell>
          <cell r="F613">
            <v>50</v>
          </cell>
          <cell r="G613" t="str">
            <v>柴魚片</v>
          </cell>
          <cell r="H613">
            <v>0.5</v>
          </cell>
          <cell r="I613" t="str">
            <v>海苔粉</v>
          </cell>
          <cell r="J613">
            <v>0.11</v>
          </cell>
          <cell r="K613" t="str">
            <v>味霖</v>
          </cell>
          <cell r="L613">
            <v>1</v>
          </cell>
          <cell r="M613" t="str">
            <v>麥芽糖</v>
          </cell>
          <cell r="N613">
            <v>1</v>
          </cell>
        </row>
        <row r="614">
          <cell r="C614" t="str">
            <v>六一絲</v>
          </cell>
          <cell r="D614">
            <v>7</v>
          </cell>
          <cell r="E614" t="str">
            <v>綠豆芽</v>
          </cell>
          <cell r="F614">
            <v>41</v>
          </cell>
          <cell r="G614" t="str">
            <v>肉絲</v>
          </cell>
          <cell r="H614">
            <v>10</v>
          </cell>
          <cell r="I614" t="str">
            <v>乾木耳</v>
          </cell>
          <cell r="J614">
            <v>0.25</v>
          </cell>
          <cell r="K614" t="str">
            <v>紅蘿蔔絲</v>
          </cell>
          <cell r="L614">
            <v>7</v>
          </cell>
          <cell r="M614" t="str">
            <v>金針菇</v>
          </cell>
          <cell r="N614">
            <v>4</v>
          </cell>
          <cell r="O614" t="str">
            <v>韭黃</v>
          </cell>
          <cell r="P614">
            <v>2</v>
          </cell>
          <cell r="Q614" t="str">
            <v>香菜</v>
          </cell>
          <cell r="R614">
            <v>2</v>
          </cell>
        </row>
        <row r="615">
          <cell r="C615" t="str">
            <v>素膳糊</v>
          </cell>
          <cell r="D615">
            <v>7</v>
          </cell>
          <cell r="E615" t="str">
            <v>綠豆芽</v>
          </cell>
          <cell r="F615">
            <v>35</v>
          </cell>
          <cell r="G615" t="str">
            <v>非基改豆包(炸)</v>
          </cell>
          <cell r="H615">
            <v>18</v>
          </cell>
          <cell r="I615" t="str">
            <v>小黃瓜片</v>
          </cell>
          <cell r="J615">
            <v>12</v>
          </cell>
          <cell r="K615" t="str">
            <v>紅蘿蔔片丁</v>
          </cell>
          <cell r="L615">
            <v>10</v>
          </cell>
          <cell r="M615" t="str">
            <v>秀珍菇</v>
          </cell>
          <cell r="N615">
            <v>6</v>
          </cell>
        </row>
        <row r="616">
          <cell r="C616" t="str">
            <v>素膳糊(2)</v>
          </cell>
          <cell r="D616">
            <v>6</v>
          </cell>
          <cell r="E616" t="str">
            <v>鮮筍絲</v>
          </cell>
          <cell r="F616">
            <v>35</v>
          </cell>
          <cell r="G616" t="str">
            <v>豆芽菜</v>
          </cell>
          <cell r="H616">
            <v>20</v>
          </cell>
          <cell r="I616" t="str">
            <v>紅卜</v>
          </cell>
          <cell r="J616">
            <v>10</v>
          </cell>
          <cell r="K616" t="str">
            <v>濕木耳</v>
          </cell>
          <cell r="L616">
            <v>5</v>
          </cell>
          <cell r="M616" t="str">
            <v>金針菇</v>
          </cell>
          <cell r="N616">
            <v>5</v>
          </cell>
          <cell r="O616" t="str">
            <v>秀珍菇</v>
          </cell>
          <cell r="P616">
            <v>5</v>
          </cell>
        </row>
        <row r="617">
          <cell r="C617" t="str">
            <v>素膳糊(3)</v>
          </cell>
          <cell r="D617">
            <v>5</v>
          </cell>
          <cell r="E617" t="str">
            <v>鮮筍絲</v>
          </cell>
          <cell r="F617">
            <v>43</v>
          </cell>
          <cell r="G617" t="str">
            <v>西芹</v>
          </cell>
          <cell r="H617">
            <v>15</v>
          </cell>
          <cell r="I617" t="str">
            <v>紅卜</v>
          </cell>
          <cell r="J617">
            <v>10</v>
          </cell>
          <cell r="K617" t="str">
            <v>濕木耳</v>
          </cell>
          <cell r="L617">
            <v>3.5</v>
          </cell>
          <cell r="M617" t="str">
            <v>秀珍菇</v>
          </cell>
          <cell r="N617">
            <v>5</v>
          </cell>
        </row>
        <row r="618">
          <cell r="C618" t="str">
            <v>雙菇燴肉絲</v>
          </cell>
          <cell r="D618">
            <v>7</v>
          </cell>
          <cell r="E618" t="str">
            <v>鮮筍絲</v>
          </cell>
          <cell r="F618">
            <v>45</v>
          </cell>
          <cell r="G618" t="str">
            <v>肉絲</v>
          </cell>
          <cell r="H618">
            <v>7</v>
          </cell>
          <cell r="I618" t="str">
            <v>豆包(炸)</v>
          </cell>
          <cell r="J618">
            <v>12</v>
          </cell>
          <cell r="K618" t="str">
            <v>濕木耳</v>
          </cell>
          <cell r="L618">
            <v>5</v>
          </cell>
          <cell r="M618" t="str">
            <v>金針菇</v>
          </cell>
          <cell r="N618">
            <v>4</v>
          </cell>
          <cell r="O618" t="str">
            <v>秀珍菇</v>
          </cell>
          <cell r="P618">
            <v>5</v>
          </cell>
          <cell r="Q618" t="str">
            <v>蟹肉棒</v>
          </cell>
          <cell r="R618">
            <v>3</v>
          </cell>
        </row>
        <row r="619">
          <cell r="C619" t="str">
            <v>肉絲竹筍</v>
          </cell>
          <cell r="D619">
            <v>6</v>
          </cell>
          <cell r="E619" t="str">
            <v>竹筍粗絲</v>
          </cell>
          <cell r="F619">
            <v>53</v>
          </cell>
          <cell r="G619" t="str">
            <v>肉絲</v>
          </cell>
          <cell r="H619">
            <v>10</v>
          </cell>
          <cell r="I619" t="str">
            <v>乾木耳</v>
          </cell>
          <cell r="J619">
            <v>0.25</v>
          </cell>
          <cell r="K619" t="str">
            <v>紅蘿蔔絲</v>
          </cell>
          <cell r="L619">
            <v>10</v>
          </cell>
          <cell r="M619" t="str">
            <v>辣豆瓣醬</v>
          </cell>
        </row>
        <row r="620">
          <cell r="C620" t="str">
            <v>木須肉</v>
          </cell>
          <cell r="D620">
            <v>6</v>
          </cell>
          <cell r="E620" t="str">
            <v>鮮筍絲</v>
          </cell>
          <cell r="F620">
            <v>48</v>
          </cell>
          <cell r="G620" t="str">
            <v>肉絲</v>
          </cell>
          <cell r="H620">
            <v>7</v>
          </cell>
          <cell r="I620" t="str">
            <v>全蛋液</v>
          </cell>
          <cell r="J620">
            <v>10</v>
          </cell>
          <cell r="K620" t="str">
            <v>濕木耳</v>
          </cell>
          <cell r="L620">
            <v>10</v>
          </cell>
          <cell r="M620" t="str">
            <v>彩色蒟蒻</v>
          </cell>
          <cell r="N620">
            <v>3</v>
          </cell>
          <cell r="O620" t="str">
            <v>蔥</v>
          </cell>
        </row>
        <row r="621">
          <cell r="C621" t="str">
            <v>京醬筍絲</v>
          </cell>
          <cell r="D621">
            <v>6</v>
          </cell>
          <cell r="E621" t="str">
            <v>竹筍粗絲</v>
          </cell>
          <cell r="F621">
            <v>43</v>
          </cell>
          <cell r="G621" t="str">
            <v>非基改豆干片</v>
          </cell>
          <cell r="H621">
            <v>20</v>
          </cell>
          <cell r="I621" t="str">
            <v>紅蘿蔔絲</v>
          </cell>
          <cell r="J621">
            <v>10</v>
          </cell>
          <cell r="K621" t="str">
            <v>乾木耳</v>
          </cell>
          <cell r="L621">
            <v>0.25</v>
          </cell>
          <cell r="M621" t="str">
            <v>甜麵醬(3kg/箱)</v>
          </cell>
          <cell r="N621">
            <v>1.2</v>
          </cell>
        </row>
        <row r="622">
          <cell r="C622" t="str">
            <v>筍香肉絲</v>
          </cell>
          <cell r="D622">
            <v>5</v>
          </cell>
          <cell r="E622" t="str">
            <v>竹筍粗絲</v>
          </cell>
          <cell r="F622">
            <v>46</v>
          </cell>
          <cell r="G622" t="str">
            <v>肉絲</v>
          </cell>
          <cell r="H622">
            <v>10</v>
          </cell>
          <cell r="I622" t="str">
            <v>紅蘿蔔絲</v>
          </cell>
          <cell r="J622">
            <v>7</v>
          </cell>
          <cell r="K622" t="str">
            <v>剝皮洋蔥原件</v>
          </cell>
          <cell r="L622">
            <v>10</v>
          </cell>
          <cell r="M622" t="str">
            <v>乾木耳</v>
          </cell>
          <cell r="N622">
            <v>0.25</v>
          </cell>
        </row>
        <row r="623">
          <cell r="C623" t="str">
            <v>筍香肉絲(2)</v>
          </cell>
          <cell r="D623">
            <v>4</v>
          </cell>
          <cell r="E623" t="str">
            <v>鮮筍絲</v>
          </cell>
          <cell r="F623">
            <v>43</v>
          </cell>
          <cell r="G623" t="str">
            <v>肉絲</v>
          </cell>
          <cell r="H623">
            <v>7</v>
          </cell>
          <cell r="I623" t="str">
            <v>豆薯</v>
          </cell>
          <cell r="J623">
            <v>22</v>
          </cell>
          <cell r="K623" t="str">
            <v>濕木耳</v>
          </cell>
          <cell r="L623">
            <v>5</v>
          </cell>
        </row>
        <row r="624">
          <cell r="C624" t="str">
            <v>銀芽肉絲</v>
          </cell>
          <cell r="D624">
            <v>3</v>
          </cell>
          <cell r="E624" t="str">
            <v>綠豆芽</v>
          </cell>
          <cell r="F624">
            <v>57</v>
          </cell>
          <cell r="G624" t="str">
            <v>肉絲</v>
          </cell>
          <cell r="H624">
            <v>10</v>
          </cell>
          <cell r="I624" t="str">
            <v>韭菜段</v>
          </cell>
          <cell r="J624">
            <v>3</v>
          </cell>
          <cell r="K624" t="str">
            <v>紅椒絲</v>
          </cell>
          <cell r="L624">
            <v>3</v>
          </cell>
          <cell r="M624" t="str">
            <v>乾木耳</v>
          </cell>
          <cell r="N624">
            <v>0.3</v>
          </cell>
        </row>
        <row r="625">
          <cell r="C625" t="str">
            <v>榨菜肉絲</v>
          </cell>
          <cell r="D625">
            <v>5</v>
          </cell>
          <cell r="E625" t="str">
            <v>黃豆芽</v>
          </cell>
          <cell r="F625">
            <v>32</v>
          </cell>
          <cell r="G625" t="str">
            <v>肉絲</v>
          </cell>
          <cell r="H625">
            <v>7</v>
          </cell>
          <cell r="I625" t="str">
            <v>紅卜</v>
          </cell>
          <cell r="J625">
            <v>10</v>
          </cell>
          <cell r="K625" t="str">
            <v>榨菜絲</v>
          </cell>
          <cell r="L625">
            <v>16</v>
          </cell>
          <cell r="M625" t="str">
            <v>濕木耳</v>
          </cell>
          <cell r="N625">
            <v>8</v>
          </cell>
        </row>
        <row r="626">
          <cell r="C626" t="str">
            <v>鮮筍肉片</v>
          </cell>
          <cell r="D626">
            <v>6</v>
          </cell>
          <cell r="E626" t="str">
            <v>鮮筍片</v>
          </cell>
          <cell r="F626">
            <v>39</v>
          </cell>
          <cell r="G626" t="str">
            <v>肉片</v>
          </cell>
          <cell r="H626">
            <v>7</v>
          </cell>
          <cell r="I626" t="str">
            <v>豆薯</v>
          </cell>
          <cell r="J626">
            <v>24.5</v>
          </cell>
          <cell r="K626" t="str">
            <v>濕木耳</v>
          </cell>
          <cell r="L626">
            <v>4</v>
          </cell>
          <cell r="M626" t="str">
            <v>青椒</v>
          </cell>
          <cell r="N626">
            <v>3</v>
          </cell>
          <cell r="O626" t="str">
            <v>豆瓣醬(3kg/箱)</v>
          </cell>
          <cell r="P626">
            <v>1.2</v>
          </cell>
        </row>
        <row r="627">
          <cell r="C627" t="str">
            <v>雪菜肉末</v>
          </cell>
          <cell r="D627">
            <v>4</v>
          </cell>
          <cell r="E627" t="str">
            <v>鮮筍丁</v>
          </cell>
          <cell r="F627">
            <v>31</v>
          </cell>
          <cell r="G627" t="str">
            <v>絞肉</v>
          </cell>
          <cell r="H627">
            <v>7</v>
          </cell>
          <cell r="I627" t="str">
            <v>雪裡紅</v>
          </cell>
          <cell r="J627">
            <v>30</v>
          </cell>
          <cell r="K627" t="str">
            <v>濕香菇</v>
          </cell>
          <cell r="L627">
            <v>7</v>
          </cell>
        </row>
        <row r="628">
          <cell r="C628" t="str">
            <v>彩繪黃瓜</v>
          </cell>
          <cell r="D628">
            <v>5</v>
          </cell>
          <cell r="E628" t="str">
            <v>寬冬粉</v>
          </cell>
          <cell r="F628">
            <v>6</v>
          </cell>
          <cell r="G628" t="str">
            <v>肉片</v>
          </cell>
          <cell r="H628">
            <v>7</v>
          </cell>
          <cell r="I628" t="str">
            <v>大黃瓜片</v>
          </cell>
          <cell r="J628">
            <v>60</v>
          </cell>
          <cell r="K628" t="str">
            <v>紅椒小丁</v>
          </cell>
          <cell r="L628">
            <v>5</v>
          </cell>
          <cell r="M628" t="str">
            <v>香菇原件</v>
          </cell>
          <cell r="N628">
            <v>5</v>
          </cell>
          <cell r="O628" t="str">
            <v>乾木耳</v>
          </cell>
          <cell r="P628">
            <v>0.5</v>
          </cell>
          <cell r="Q628" t="str">
            <v>生鮮玉米筍</v>
          </cell>
          <cell r="R628">
            <v>5</v>
          </cell>
        </row>
        <row r="629">
          <cell r="C629" t="str">
            <v>木須黃瓜</v>
          </cell>
          <cell r="D629">
            <v>5</v>
          </cell>
          <cell r="E629" t="str">
            <v>大黃瓜片</v>
          </cell>
          <cell r="F629">
            <v>52</v>
          </cell>
          <cell r="G629" t="str">
            <v>乾木耳</v>
          </cell>
          <cell r="H629">
            <v>0.25</v>
          </cell>
          <cell r="I629" t="str">
            <v>紅蘿蔔片丁</v>
          </cell>
          <cell r="J629">
            <v>8</v>
          </cell>
          <cell r="K629" t="str">
            <v>杏鮑菇原件</v>
          </cell>
          <cell r="L629">
            <v>10</v>
          </cell>
          <cell r="M629" t="str">
            <v>肉片</v>
          </cell>
          <cell r="N629">
            <v>10</v>
          </cell>
        </row>
        <row r="630">
          <cell r="C630" t="str">
            <v>總燴黃瓜</v>
          </cell>
          <cell r="D630">
            <v>6</v>
          </cell>
          <cell r="E630" t="str">
            <v>寬冬粉</v>
          </cell>
          <cell r="F630">
            <v>5.5</v>
          </cell>
          <cell r="G630" t="str">
            <v>肉片</v>
          </cell>
          <cell r="H630">
            <v>7</v>
          </cell>
          <cell r="I630" t="str">
            <v>大黃瓜片</v>
          </cell>
          <cell r="J630">
            <v>52</v>
          </cell>
          <cell r="K630" t="str">
            <v>紅蘿蔔片丁</v>
          </cell>
          <cell r="L630">
            <v>8</v>
          </cell>
          <cell r="M630" t="str">
            <v>乾木耳</v>
          </cell>
          <cell r="N630">
            <v>0.25</v>
          </cell>
          <cell r="O630" t="str">
            <v>生鮮玉米筍</v>
          </cell>
          <cell r="P630">
            <v>4</v>
          </cell>
        </row>
        <row r="631">
          <cell r="C631" t="str">
            <v>燴黃瓜</v>
          </cell>
          <cell r="D631">
            <v>6</v>
          </cell>
          <cell r="E631" t="str">
            <v>大黃瓜片</v>
          </cell>
          <cell r="F631">
            <v>56</v>
          </cell>
          <cell r="G631" t="str">
            <v>鴿蛋</v>
          </cell>
          <cell r="H631">
            <v>15</v>
          </cell>
          <cell r="I631" t="str">
            <v>紅蘿蔔片丁</v>
          </cell>
          <cell r="J631">
            <v>10</v>
          </cell>
          <cell r="K631" t="str">
            <v>乾木耳</v>
          </cell>
          <cell r="L631">
            <v>0.25</v>
          </cell>
          <cell r="M631" t="str">
            <v>秀珍菇</v>
          </cell>
          <cell r="N631">
            <v>5</v>
          </cell>
          <cell r="O631" t="str">
            <v>生鮮玉米筍</v>
          </cell>
          <cell r="P631">
            <v>4</v>
          </cell>
        </row>
        <row r="632">
          <cell r="C632" t="str">
            <v>香菇黃瓜</v>
          </cell>
          <cell r="D632">
            <v>5</v>
          </cell>
          <cell r="E632" t="str">
            <v>大黃瓜片</v>
          </cell>
          <cell r="F632">
            <v>60</v>
          </cell>
          <cell r="G632" t="str">
            <v>清雞肉丁</v>
          </cell>
          <cell r="H632">
            <v>10</v>
          </cell>
          <cell r="I632" t="str">
            <v>香菇原件</v>
          </cell>
          <cell r="J632">
            <v>5</v>
          </cell>
          <cell r="K632" t="str">
            <v>生鮮玉米筍</v>
          </cell>
          <cell r="L632">
            <v>8</v>
          </cell>
          <cell r="M632" t="str">
            <v>乾木耳</v>
          </cell>
          <cell r="N632">
            <v>1</v>
          </cell>
        </row>
        <row r="633">
          <cell r="C633" t="str">
            <v>丸片黃瓜</v>
          </cell>
          <cell r="D633">
            <v>4</v>
          </cell>
          <cell r="E633" t="str">
            <v>大黃瓜片</v>
          </cell>
          <cell r="F633">
            <v>56</v>
          </cell>
          <cell r="G633" t="str">
            <v>CAS虱目魚丸</v>
          </cell>
          <cell r="H633">
            <v>10</v>
          </cell>
          <cell r="I633" t="str">
            <v>紅蘿蔔片丁</v>
          </cell>
          <cell r="J633">
            <v>7</v>
          </cell>
          <cell r="K633" t="str">
            <v>香菇原件</v>
          </cell>
          <cell r="L633">
            <v>0.25</v>
          </cell>
        </row>
        <row r="634">
          <cell r="C634" t="str">
            <v>冬瓜燴肉片</v>
          </cell>
          <cell r="D634">
            <v>6</v>
          </cell>
          <cell r="E634" t="str">
            <v>冬瓜中丁</v>
          </cell>
          <cell r="F634">
            <v>70</v>
          </cell>
          <cell r="G634" t="str">
            <v>肉片</v>
          </cell>
          <cell r="H634">
            <v>7</v>
          </cell>
          <cell r="I634" t="str">
            <v>紅蘿蔔片丁</v>
          </cell>
          <cell r="J634">
            <v>7</v>
          </cell>
          <cell r="K634" t="str">
            <v>杏鮑菇原件</v>
          </cell>
          <cell r="L634">
            <v>5</v>
          </cell>
          <cell r="M634" t="str">
            <v>薑絲</v>
          </cell>
          <cell r="N634">
            <v>0.5</v>
          </cell>
        </row>
        <row r="635">
          <cell r="C635" t="str">
            <v>枸杞冬瓜</v>
          </cell>
          <cell r="D635">
            <v>4</v>
          </cell>
          <cell r="E635" t="str">
            <v>冬瓜中丁</v>
          </cell>
          <cell r="F635">
            <v>78</v>
          </cell>
          <cell r="G635" t="str">
            <v>枸杞</v>
          </cell>
          <cell r="H635">
            <v>0.5</v>
          </cell>
          <cell r="I635" t="str">
            <v>肉片</v>
          </cell>
          <cell r="J635">
            <v>10</v>
          </cell>
          <cell r="K635" t="str">
            <v>乾木耳</v>
          </cell>
          <cell r="L635">
            <v>0.25</v>
          </cell>
          <cell r="M635" t="str">
            <v>薑絲</v>
          </cell>
          <cell r="N635">
            <v>1</v>
          </cell>
        </row>
        <row r="636">
          <cell r="C636" t="str">
            <v>沙嗲炒蛋</v>
          </cell>
          <cell r="D636">
            <v>6</v>
          </cell>
          <cell r="E636" t="str">
            <v>CAS液蛋</v>
          </cell>
          <cell r="F636">
            <v>46</v>
          </cell>
          <cell r="G636" t="str">
            <v>絞肉</v>
          </cell>
          <cell r="H636">
            <v>7</v>
          </cell>
          <cell r="I636" t="str">
            <v>CAS冷凍玉米粒</v>
          </cell>
          <cell r="J636">
            <v>25</v>
          </cell>
          <cell r="K636" t="str">
            <v>紅蘿蔔小丁</v>
          </cell>
          <cell r="L636">
            <v>7</v>
          </cell>
          <cell r="M636" t="str">
            <v>TAP冷凍毛豆仁</v>
          </cell>
          <cell r="N636">
            <v>3</v>
          </cell>
          <cell r="O636" t="str">
            <v>秀珍菇</v>
          </cell>
          <cell r="P636">
            <v>4</v>
          </cell>
        </row>
        <row r="637">
          <cell r="C637" t="str">
            <v>鮮蔬肉片(2)</v>
          </cell>
          <cell r="D637">
            <v>7</v>
          </cell>
          <cell r="E637" t="str">
            <v>高麗菜</v>
          </cell>
          <cell r="F637">
            <v>50</v>
          </cell>
          <cell r="G637" t="str">
            <v>肉片</v>
          </cell>
          <cell r="H637">
            <v>7</v>
          </cell>
          <cell r="I637" t="str">
            <v>紅卜</v>
          </cell>
          <cell r="J637">
            <v>8</v>
          </cell>
          <cell r="K637" t="str">
            <v>黑輪</v>
          </cell>
          <cell r="L637">
            <v>12</v>
          </cell>
          <cell r="M637" t="str">
            <v>剝皮洋蔥</v>
          </cell>
          <cell r="N637">
            <v>3</v>
          </cell>
          <cell r="O637" t="str">
            <v>秀珍菇</v>
          </cell>
          <cell r="P637">
            <v>5</v>
          </cell>
          <cell r="Q637" t="str">
            <v>杏鮑頭</v>
          </cell>
          <cell r="R637">
            <v>5</v>
          </cell>
        </row>
        <row r="638">
          <cell r="C638" t="str">
            <v>豆皮高麗</v>
          </cell>
          <cell r="D638">
            <v>5</v>
          </cell>
          <cell r="E638" t="str">
            <v>高麗菜段</v>
          </cell>
          <cell r="F638">
            <v>65</v>
          </cell>
          <cell r="G638" t="str">
            <v>肉片</v>
          </cell>
          <cell r="H638">
            <v>7</v>
          </cell>
          <cell r="I638" t="str">
            <v>紅蘿蔔片丁</v>
          </cell>
          <cell r="J638">
            <v>7</v>
          </cell>
          <cell r="K638" t="str">
            <v>非基改豆包(炸)</v>
          </cell>
          <cell r="L638">
            <v>5</v>
          </cell>
          <cell r="M638" t="str">
            <v>乾木耳</v>
          </cell>
          <cell r="N638">
            <v>0.25</v>
          </cell>
        </row>
        <row r="639">
          <cell r="C639" t="str">
            <v>蒟蒻肉片</v>
          </cell>
          <cell r="D639">
            <v>7</v>
          </cell>
          <cell r="E639" t="str">
            <v>高麗菜原件</v>
          </cell>
          <cell r="F639">
            <v>56</v>
          </cell>
          <cell r="G639" t="str">
            <v>肉片</v>
          </cell>
          <cell r="H639">
            <v>7</v>
          </cell>
          <cell r="I639" t="str">
            <v>紅蘿蔔片丁</v>
          </cell>
          <cell r="J639">
            <v>8</v>
          </cell>
          <cell r="K639" t="str">
            <v>彩色蒟蒻</v>
          </cell>
          <cell r="L639">
            <v>5</v>
          </cell>
          <cell r="M639" t="str">
            <v>濕木耳</v>
          </cell>
          <cell r="N639">
            <v>5</v>
          </cell>
          <cell r="O639" t="str">
            <v>秀珍菇</v>
          </cell>
          <cell r="P639">
            <v>5</v>
          </cell>
          <cell r="Q639" t="str">
            <v>玉米筍</v>
          </cell>
          <cell r="R639">
            <v>5</v>
          </cell>
        </row>
        <row r="640">
          <cell r="C640" t="str">
            <v>蒟蒻肉片(2)</v>
          </cell>
          <cell r="D640">
            <v>8</v>
          </cell>
          <cell r="E640" t="str">
            <v>高麗菜原件</v>
          </cell>
          <cell r="F640">
            <v>50</v>
          </cell>
          <cell r="G640" t="str">
            <v>肉片</v>
          </cell>
          <cell r="H640">
            <v>7</v>
          </cell>
          <cell r="I640" t="str">
            <v>紅蘿蔔片丁</v>
          </cell>
          <cell r="J640">
            <v>8</v>
          </cell>
          <cell r="K640" t="str">
            <v>白蒟蒻片</v>
          </cell>
          <cell r="L640">
            <v>5</v>
          </cell>
          <cell r="M640" t="str">
            <v>乾木耳</v>
          </cell>
          <cell r="N640">
            <v>0.25</v>
          </cell>
          <cell r="O640" t="str">
            <v>秀珍菇</v>
          </cell>
          <cell r="P640">
            <v>10</v>
          </cell>
        </row>
        <row r="641">
          <cell r="C641" t="str">
            <v>蒟蒻肉片(3)</v>
          </cell>
          <cell r="D641">
            <v>8</v>
          </cell>
          <cell r="E641" t="str">
            <v>高麗菜</v>
          </cell>
          <cell r="F641">
            <v>48</v>
          </cell>
          <cell r="G641" t="str">
            <v>肉片</v>
          </cell>
          <cell r="H641">
            <v>7</v>
          </cell>
          <cell r="I641" t="str">
            <v>鮮筍片</v>
          </cell>
          <cell r="J641">
            <v>16</v>
          </cell>
          <cell r="K641" t="str">
            <v>彩色蒟蒻</v>
          </cell>
          <cell r="L641">
            <v>5</v>
          </cell>
          <cell r="M641" t="str">
            <v>濕木耳</v>
          </cell>
          <cell r="N641">
            <v>5</v>
          </cell>
          <cell r="O641" t="str">
            <v>秀珍菇</v>
          </cell>
          <cell r="P641">
            <v>5</v>
          </cell>
          <cell r="Q641" t="str">
            <v>玉米筍</v>
          </cell>
          <cell r="R641">
            <v>5</v>
          </cell>
        </row>
        <row r="642">
          <cell r="C642" t="str">
            <v>蛋酥白菜(1)</v>
          </cell>
          <cell r="D642">
            <v>4</v>
          </cell>
          <cell r="E642" t="str">
            <v>CAS殼蛋</v>
          </cell>
          <cell r="F642">
            <v>6</v>
          </cell>
          <cell r="G642" t="str">
            <v>大白菜段</v>
          </cell>
          <cell r="H642">
            <v>77</v>
          </cell>
          <cell r="I642" t="str">
            <v>肉絲</v>
          </cell>
          <cell r="J642">
            <v>7</v>
          </cell>
          <cell r="K642" t="str">
            <v>乾木耳</v>
          </cell>
          <cell r="L642">
            <v>0.25</v>
          </cell>
          <cell r="M642" t="str">
            <v>紅蘿蔔絲</v>
          </cell>
          <cell r="N642">
            <v>7</v>
          </cell>
          <cell r="O642" t="str">
            <v>蝦米</v>
          </cell>
          <cell r="P642">
            <v>0.5</v>
          </cell>
        </row>
        <row r="643">
          <cell r="C643" t="str">
            <v>南腿白菜</v>
          </cell>
          <cell r="D643">
            <v>5</v>
          </cell>
          <cell r="E643" t="str">
            <v>大白菜段</v>
          </cell>
          <cell r="F643">
            <v>65</v>
          </cell>
          <cell r="G643" t="str">
            <v>火腿小丁</v>
          </cell>
          <cell r="H643">
            <v>7</v>
          </cell>
          <cell r="I643" t="str">
            <v>紅蘿蔔片丁</v>
          </cell>
          <cell r="J643">
            <v>8</v>
          </cell>
          <cell r="K643" t="str">
            <v>乾木耳</v>
          </cell>
          <cell r="L643">
            <v>0.25</v>
          </cell>
          <cell r="M643" t="str">
            <v>杏鮑菇原件</v>
          </cell>
          <cell r="N643">
            <v>5</v>
          </cell>
          <cell r="O643" t="str">
            <v>蝦米</v>
          </cell>
          <cell r="P643">
            <v>0.5</v>
          </cell>
        </row>
        <row r="644">
          <cell r="C644" t="str">
            <v>包白肉片</v>
          </cell>
          <cell r="D644">
            <v>5</v>
          </cell>
          <cell r="E644" t="str">
            <v>大白菜段</v>
          </cell>
          <cell r="F644">
            <v>65</v>
          </cell>
          <cell r="G644" t="str">
            <v>肉片</v>
          </cell>
          <cell r="H644">
            <v>7</v>
          </cell>
          <cell r="I644" t="str">
            <v>紅蘿蔔片丁</v>
          </cell>
          <cell r="J644">
            <v>8</v>
          </cell>
          <cell r="K644" t="str">
            <v>乾木耳</v>
          </cell>
          <cell r="L644">
            <v>0.25</v>
          </cell>
          <cell r="M644" t="str">
            <v>杏鮑菇原件</v>
          </cell>
          <cell r="N644">
            <v>5</v>
          </cell>
          <cell r="O644" t="str">
            <v>蝦米</v>
          </cell>
          <cell r="P644">
            <v>0.5</v>
          </cell>
        </row>
        <row r="645">
          <cell r="C645" t="str">
            <v>什錦海茸</v>
          </cell>
          <cell r="D645">
            <v>3</v>
          </cell>
          <cell r="E645" t="str">
            <v>海茸(切)</v>
          </cell>
          <cell r="F645">
            <v>78.5</v>
          </cell>
          <cell r="G645" t="str">
            <v>肉絲</v>
          </cell>
          <cell r="H645">
            <v>7</v>
          </cell>
          <cell r="I645" t="str">
            <v>九層塔</v>
          </cell>
          <cell r="J645">
            <v>1.5</v>
          </cell>
        </row>
        <row r="646">
          <cell r="C646" t="str">
            <v>什錦海茸(2)</v>
          </cell>
          <cell r="D646">
            <v>5</v>
          </cell>
          <cell r="E646" t="str">
            <v>海茸(切)</v>
          </cell>
          <cell r="F646">
            <v>62</v>
          </cell>
          <cell r="G646" t="str">
            <v>肉絲</v>
          </cell>
          <cell r="H646">
            <v>7</v>
          </cell>
          <cell r="I646" t="str">
            <v>鮮筍絲</v>
          </cell>
          <cell r="J646">
            <v>7</v>
          </cell>
          <cell r="K646" t="str">
            <v>紅卜</v>
          </cell>
          <cell r="L646">
            <v>10</v>
          </cell>
          <cell r="M646" t="str">
            <v>九層塔</v>
          </cell>
          <cell r="N646">
            <v>1</v>
          </cell>
        </row>
        <row r="647">
          <cell r="C647" t="str">
            <v>芝麻海茸</v>
          </cell>
          <cell r="D647">
            <v>5</v>
          </cell>
          <cell r="E647" t="str">
            <v>海帶茸</v>
          </cell>
          <cell r="F647">
            <v>55</v>
          </cell>
          <cell r="G647" t="str">
            <v>紅椒條</v>
          </cell>
          <cell r="H647">
            <v>8</v>
          </cell>
          <cell r="I647" t="str">
            <v>黃椒條</v>
          </cell>
          <cell r="J647">
            <v>8</v>
          </cell>
          <cell r="K647" t="str">
            <v>薑絲</v>
          </cell>
          <cell r="L647">
            <v>1</v>
          </cell>
          <cell r="M647" t="str">
            <v>白芝麻</v>
          </cell>
          <cell r="N647">
            <v>1</v>
          </cell>
        </row>
        <row r="648">
          <cell r="C648" t="str">
            <v>芹香海根</v>
          </cell>
          <cell r="D648">
            <v>4</v>
          </cell>
          <cell r="E648" t="str">
            <v>海帶根</v>
          </cell>
          <cell r="F648">
            <v>53</v>
          </cell>
          <cell r="G648" t="str">
            <v>芹菜段</v>
          </cell>
          <cell r="H648">
            <v>10</v>
          </cell>
          <cell r="I648" t="str">
            <v>肉絲</v>
          </cell>
          <cell r="J648">
            <v>7</v>
          </cell>
          <cell r="K648" t="str">
            <v>紅椒條</v>
          </cell>
          <cell r="L648">
            <v>8</v>
          </cell>
        </row>
        <row r="649">
          <cell r="C649" t="str">
            <v>塔香海根</v>
          </cell>
          <cell r="D649">
            <v>4</v>
          </cell>
          <cell r="E649" t="str">
            <v>海帶根</v>
          </cell>
          <cell r="F649">
            <v>53</v>
          </cell>
          <cell r="G649" t="str">
            <v>紅蘿蔔絲</v>
          </cell>
          <cell r="H649">
            <v>10</v>
          </cell>
          <cell r="I649" t="str">
            <v>肉絲</v>
          </cell>
          <cell r="J649">
            <v>10</v>
          </cell>
          <cell r="K649" t="str">
            <v>九層塔</v>
          </cell>
          <cell r="L649">
            <v>2</v>
          </cell>
        </row>
        <row r="650">
          <cell r="C650" t="str">
            <v>花生糖粉</v>
          </cell>
          <cell r="D650">
            <v>2</v>
          </cell>
          <cell r="E650" t="str">
            <v>花生粉</v>
          </cell>
          <cell r="F650">
            <v>6</v>
          </cell>
          <cell r="G650" t="str">
            <v>糖粉</v>
          </cell>
          <cell r="H650">
            <v>2</v>
          </cell>
        </row>
        <row r="651">
          <cell r="C651" t="str">
            <v>香菇蒲瓜</v>
          </cell>
          <cell r="D651">
            <v>4</v>
          </cell>
          <cell r="E651" t="str">
            <v>蒲瓜片</v>
          </cell>
          <cell r="F651">
            <v>65</v>
          </cell>
          <cell r="G651" t="str">
            <v>生鮮玉米筍</v>
          </cell>
          <cell r="H651">
            <v>7</v>
          </cell>
          <cell r="I651" t="str">
            <v>香菇原件</v>
          </cell>
          <cell r="J651">
            <v>5</v>
          </cell>
          <cell r="K651" t="str">
            <v>清雞肉丁</v>
          </cell>
          <cell r="L651">
            <v>10</v>
          </cell>
          <cell r="M651" t="str">
            <v>紅蘿蔔片丁</v>
          </cell>
          <cell r="N651">
            <v>7</v>
          </cell>
        </row>
        <row r="652">
          <cell r="C652" t="str">
            <v>肉片蒲瓜</v>
          </cell>
          <cell r="D652">
            <v>5</v>
          </cell>
          <cell r="E652" t="str">
            <v>蒲瓜片</v>
          </cell>
          <cell r="F652">
            <v>65</v>
          </cell>
          <cell r="G652" t="str">
            <v>肉片</v>
          </cell>
          <cell r="H652">
            <v>8</v>
          </cell>
          <cell r="I652" t="str">
            <v>杏鮑菇原件</v>
          </cell>
          <cell r="J652">
            <v>10</v>
          </cell>
          <cell r="K652" t="str">
            <v>紅蘿蔔片丁</v>
          </cell>
          <cell r="L652">
            <v>10</v>
          </cell>
          <cell r="M652" t="str">
            <v>乾木耳</v>
          </cell>
          <cell r="N652">
            <v>0.3</v>
          </cell>
        </row>
        <row r="653">
          <cell r="C653" t="str">
            <v>鮑菇蒲瓜</v>
          </cell>
          <cell r="D653">
            <v>4</v>
          </cell>
          <cell r="E653" t="str">
            <v>蒲瓜粗條</v>
          </cell>
          <cell r="F653">
            <v>68</v>
          </cell>
          <cell r="G653" t="str">
            <v>非基改油片絲</v>
          </cell>
          <cell r="H653">
            <v>10</v>
          </cell>
          <cell r="I653" t="str">
            <v>杏鮑菇原件</v>
          </cell>
          <cell r="J653">
            <v>10</v>
          </cell>
          <cell r="K653" t="str">
            <v>乾木耳</v>
          </cell>
          <cell r="L653">
            <v>0.25</v>
          </cell>
        </row>
        <row r="654">
          <cell r="C654" t="str">
            <v>豆酥長豆</v>
          </cell>
          <cell r="D654">
            <v>4</v>
          </cell>
          <cell r="E654" t="str">
            <v>菜豆段</v>
          </cell>
          <cell r="F654">
            <v>60</v>
          </cell>
          <cell r="G654" t="str">
            <v>非基改豆酥</v>
          </cell>
          <cell r="H654">
            <v>1</v>
          </cell>
          <cell r="I654" t="str">
            <v>肉絲</v>
          </cell>
          <cell r="J654">
            <v>10</v>
          </cell>
          <cell r="K654" t="str">
            <v>紅蘿蔔絲</v>
          </cell>
          <cell r="L654">
            <v>7</v>
          </cell>
        </row>
        <row r="655">
          <cell r="C655" t="str">
            <v>木須條豆</v>
          </cell>
          <cell r="D655">
            <v>4</v>
          </cell>
          <cell r="E655" t="str">
            <v>菜豆段</v>
          </cell>
          <cell r="F655">
            <v>60</v>
          </cell>
          <cell r="G655" t="str">
            <v>乾木耳</v>
          </cell>
          <cell r="H655">
            <v>0.25</v>
          </cell>
          <cell r="I655" t="str">
            <v>紅蘿蔔絲</v>
          </cell>
          <cell r="J655">
            <v>5</v>
          </cell>
          <cell r="K655" t="str">
            <v>肉絲</v>
          </cell>
          <cell r="L655">
            <v>10</v>
          </cell>
        </row>
        <row r="656">
          <cell r="C656" t="str">
            <v>蒜香奶油拌菜豆</v>
          </cell>
          <cell r="D656">
            <v>6</v>
          </cell>
          <cell r="E656" t="str">
            <v>菜豆段</v>
          </cell>
          <cell r="F656">
            <v>40</v>
          </cell>
          <cell r="G656" t="str">
            <v>杏鮑菇原件</v>
          </cell>
          <cell r="H656">
            <v>15</v>
          </cell>
          <cell r="I656" t="str">
            <v>生鮮玉米筍</v>
          </cell>
          <cell r="J656">
            <v>7</v>
          </cell>
          <cell r="K656" t="str">
            <v>肉絲</v>
          </cell>
          <cell r="L656">
            <v>10</v>
          </cell>
          <cell r="M656" t="str">
            <v>奶油</v>
          </cell>
          <cell r="N656">
            <v>1</v>
          </cell>
          <cell r="O656" t="str">
            <v>蒜末</v>
          </cell>
          <cell r="P656">
            <v>0.5</v>
          </cell>
        </row>
        <row r="657">
          <cell r="C657" t="str">
            <v>豆簽絲瓜</v>
          </cell>
          <cell r="D657">
            <v>5</v>
          </cell>
          <cell r="E657" t="str">
            <v>絲瓜4剖片</v>
          </cell>
          <cell r="F657">
            <v>75</v>
          </cell>
          <cell r="G657" t="str">
            <v>豆簽</v>
          </cell>
          <cell r="H657">
            <v>5</v>
          </cell>
          <cell r="I657" t="str">
            <v>枸杞</v>
          </cell>
          <cell r="J657">
            <v>0.5</v>
          </cell>
          <cell r="K657" t="str">
            <v>杏鮑菇原件</v>
          </cell>
          <cell r="L657">
            <v>5</v>
          </cell>
          <cell r="M657" t="str">
            <v>肉片</v>
          </cell>
          <cell r="N657">
            <v>7</v>
          </cell>
        </row>
        <row r="658">
          <cell r="C658" t="str">
            <v>肉片花椰</v>
          </cell>
          <cell r="D658">
            <v>4</v>
          </cell>
          <cell r="E658" t="str">
            <v>綠花椰(切)</v>
          </cell>
          <cell r="F658">
            <v>32</v>
          </cell>
          <cell r="G658" t="str">
            <v>白花椰(切)</v>
          </cell>
          <cell r="H658">
            <v>20.5</v>
          </cell>
          <cell r="I658" t="str">
            <v>肉片</v>
          </cell>
          <cell r="J658">
            <v>10</v>
          </cell>
          <cell r="K658" t="str">
            <v>乾木耳</v>
          </cell>
          <cell r="L658">
            <v>0.25</v>
          </cell>
          <cell r="M658" t="str">
            <v>紅蘿蔔絲</v>
          </cell>
          <cell r="N658">
            <v>4</v>
          </cell>
        </row>
        <row r="659">
          <cell r="C659" t="str">
            <v>金莎竹筍</v>
          </cell>
          <cell r="D659">
            <v>3</v>
          </cell>
          <cell r="E659" t="str">
            <v>鹹蛋黃</v>
          </cell>
          <cell r="F659">
            <v>4</v>
          </cell>
          <cell r="G659" t="str">
            <v>竹筍粗絲</v>
          </cell>
          <cell r="H659">
            <v>68</v>
          </cell>
          <cell r="I659" t="str">
            <v>乾木耳</v>
          </cell>
          <cell r="J659">
            <v>0.3</v>
          </cell>
          <cell r="K659" t="str">
            <v>肉絲</v>
          </cell>
          <cell r="L659">
            <v>10</v>
          </cell>
        </row>
        <row r="660">
          <cell r="C660" t="str">
            <v>芹香鮮魷</v>
          </cell>
          <cell r="D660">
            <v>5</v>
          </cell>
          <cell r="E660" t="str">
            <v>西芹段</v>
          </cell>
          <cell r="F660">
            <v>25</v>
          </cell>
          <cell r="G660" t="str">
            <v>生鮮魷魚花</v>
          </cell>
          <cell r="H660">
            <v>30</v>
          </cell>
          <cell r="I660" t="str">
            <v>非基改豆干片</v>
          </cell>
          <cell r="J660">
            <v>15</v>
          </cell>
          <cell r="K660" t="str">
            <v>乾木耳</v>
          </cell>
          <cell r="L660">
            <v>0.3</v>
          </cell>
          <cell r="M660" t="str">
            <v>紅蘿蔔細絲</v>
          </cell>
          <cell r="N660">
            <v>10</v>
          </cell>
        </row>
        <row r="661">
          <cell r="C661" t="str">
            <v>鮑菇肉絲</v>
          </cell>
          <cell r="D661">
            <v>5</v>
          </cell>
          <cell r="E661" t="str">
            <v xml:space="preserve">杏鮑菇原件 </v>
          </cell>
          <cell r="F661">
            <v>25</v>
          </cell>
          <cell r="G661" t="str">
            <v>豆薯粗絲</v>
          </cell>
          <cell r="H661">
            <v>35</v>
          </cell>
          <cell r="I661" t="str">
            <v xml:space="preserve">紅蘿蔔細絲 </v>
          </cell>
          <cell r="J661">
            <v>10</v>
          </cell>
          <cell r="K661" t="str">
            <v>肉絲</v>
          </cell>
          <cell r="L661">
            <v>7</v>
          </cell>
          <cell r="M661" t="str">
            <v>乾木耳</v>
          </cell>
          <cell r="N661">
            <v>0.5</v>
          </cell>
        </row>
        <row r="662">
          <cell r="C662" t="str">
            <v>青花肉片</v>
          </cell>
          <cell r="D662">
            <v>5</v>
          </cell>
          <cell r="E662" t="str">
            <v>綠花椰(切)</v>
          </cell>
          <cell r="F662">
            <v>34</v>
          </cell>
          <cell r="G662" t="str">
            <v>白花椰(切)</v>
          </cell>
          <cell r="H662">
            <v>23</v>
          </cell>
          <cell r="I662" t="str">
            <v>肉片</v>
          </cell>
          <cell r="J662">
            <v>7</v>
          </cell>
          <cell r="K662" t="str">
            <v>紅蘿蔔絲</v>
          </cell>
          <cell r="L662">
            <v>5</v>
          </cell>
          <cell r="M662" t="str">
            <v>乾木耳</v>
          </cell>
          <cell r="N662">
            <v>0.5</v>
          </cell>
        </row>
        <row r="663">
          <cell r="C663" t="str">
            <v>鮑菇花椰</v>
          </cell>
          <cell r="D663">
            <v>4</v>
          </cell>
          <cell r="E663" t="str">
            <v>綠花椰(切)</v>
          </cell>
          <cell r="F663">
            <v>32</v>
          </cell>
          <cell r="G663" t="str">
            <v>白花椰(切)</v>
          </cell>
          <cell r="H663">
            <v>20.5</v>
          </cell>
          <cell r="I663" t="str">
            <v>杏鮑菇原件</v>
          </cell>
          <cell r="J663">
            <v>10</v>
          </cell>
          <cell r="K663" t="str">
            <v>肉片</v>
          </cell>
          <cell r="L663">
            <v>8</v>
          </cell>
        </row>
        <row r="664">
          <cell r="C664" t="str">
            <v>花椰炒肉絲</v>
          </cell>
          <cell r="D664">
            <v>4</v>
          </cell>
          <cell r="E664" t="str">
            <v>綠花椰(切)</v>
          </cell>
          <cell r="F664">
            <v>33</v>
          </cell>
          <cell r="G664" t="str">
            <v>白花椰(切)</v>
          </cell>
          <cell r="H664">
            <v>30</v>
          </cell>
          <cell r="I664" t="str">
            <v>肉絲</v>
          </cell>
          <cell r="J664">
            <v>10</v>
          </cell>
          <cell r="K664" t="str">
            <v>香菇原件</v>
          </cell>
          <cell r="L664">
            <v>5</v>
          </cell>
          <cell r="M664" t="str">
            <v>紅蘿蔔絲</v>
          </cell>
          <cell r="N664">
            <v>5</v>
          </cell>
        </row>
        <row r="665">
          <cell r="C665" t="str">
            <v>絲瓜燴疙瘩</v>
          </cell>
          <cell r="D665">
            <v>4</v>
          </cell>
          <cell r="E665" t="str">
            <v>絲瓜4剖片</v>
          </cell>
          <cell r="F665">
            <v>75</v>
          </cell>
          <cell r="G665" t="str">
            <v>肉片</v>
          </cell>
          <cell r="H665">
            <v>10</v>
          </cell>
          <cell r="I665" t="str">
            <v>紅蘿蔔片丁</v>
          </cell>
          <cell r="J665">
            <v>7</v>
          </cell>
          <cell r="K665" t="str">
            <v>麵疙瘩</v>
          </cell>
          <cell r="L665">
            <v>15</v>
          </cell>
        </row>
        <row r="666">
          <cell r="C666" t="str">
            <v>高麗炒肉片</v>
          </cell>
          <cell r="D666">
            <v>5</v>
          </cell>
          <cell r="E666" t="str">
            <v>高麗菜段</v>
          </cell>
          <cell r="F666">
            <v>65</v>
          </cell>
          <cell r="G666" t="str">
            <v>肉片</v>
          </cell>
          <cell r="H666">
            <v>10</v>
          </cell>
          <cell r="I666" t="str">
            <v>秀珍菇</v>
          </cell>
          <cell r="J666">
            <v>5</v>
          </cell>
          <cell r="K666" t="str">
            <v>紅蘿蔔片丁</v>
          </cell>
          <cell r="L666">
            <v>5</v>
          </cell>
          <cell r="M666" t="str">
            <v>蝦皮</v>
          </cell>
          <cell r="N666">
            <v>0.1</v>
          </cell>
        </row>
        <row r="667">
          <cell r="C667" t="str">
            <v>麻香高麗</v>
          </cell>
          <cell r="D667">
            <v>6</v>
          </cell>
          <cell r="E667" t="str">
            <v>高麗菜段</v>
          </cell>
          <cell r="F667">
            <v>70</v>
          </cell>
          <cell r="G667" t="str">
            <v>紅蘿蔔片丁</v>
          </cell>
          <cell r="H667">
            <v>7</v>
          </cell>
          <cell r="I667" t="str">
            <v>肉片</v>
          </cell>
          <cell r="J667">
            <v>7</v>
          </cell>
          <cell r="K667" t="str">
            <v>鴻喜菇</v>
          </cell>
          <cell r="L667">
            <v>5</v>
          </cell>
          <cell r="M667" t="str">
            <v>薑片</v>
          </cell>
          <cell r="N667">
            <v>0.5</v>
          </cell>
          <cell r="O667" t="str">
            <v>黑麻油</v>
          </cell>
          <cell r="P667">
            <v>0.2</v>
          </cell>
        </row>
        <row r="668">
          <cell r="C668" t="str">
            <v>高麗炒雞丁</v>
          </cell>
          <cell r="D668">
            <v>5</v>
          </cell>
          <cell r="E668" t="str">
            <v>高麗菜段</v>
          </cell>
          <cell r="F668">
            <v>60</v>
          </cell>
          <cell r="G668" t="str">
            <v>清雞肉丁</v>
          </cell>
          <cell r="H668">
            <v>10</v>
          </cell>
          <cell r="I668" t="str">
            <v>紅蘿蔔片丁</v>
          </cell>
          <cell r="J668">
            <v>7</v>
          </cell>
          <cell r="K668" t="str">
            <v>秀珍菇</v>
          </cell>
          <cell r="L668">
            <v>5</v>
          </cell>
          <cell r="M668" t="str">
            <v>乾木耳</v>
          </cell>
          <cell r="N668">
            <v>0.2</v>
          </cell>
        </row>
        <row r="669">
          <cell r="C669" t="str">
            <v>蝦醬高麗雞丁</v>
          </cell>
          <cell r="D669">
            <v>5</v>
          </cell>
          <cell r="E669" t="str">
            <v>高麗菜段</v>
          </cell>
          <cell r="F669">
            <v>60</v>
          </cell>
          <cell r="G669" t="str">
            <v>清雞肉丁</v>
          </cell>
          <cell r="H669">
            <v>10</v>
          </cell>
          <cell r="I669" t="str">
            <v>紅蘿蔔片丁</v>
          </cell>
          <cell r="J669">
            <v>7</v>
          </cell>
          <cell r="K669" t="str">
            <v>杏鮑菇原件</v>
          </cell>
          <cell r="L669">
            <v>5</v>
          </cell>
          <cell r="M669" t="str">
            <v>蝦醬</v>
          </cell>
        </row>
        <row r="670">
          <cell r="C670" t="str">
            <v>小瓜炒黑輪</v>
          </cell>
          <cell r="D670">
            <v>4</v>
          </cell>
          <cell r="E670" t="str">
            <v>CAS黑輪</v>
          </cell>
          <cell r="F670">
            <v>43</v>
          </cell>
          <cell r="G670" t="str">
            <v>小黃瓜片</v>
          </cell>
          <cell r="H670">
            <v>25</v>
          </cell>
          <cell r="I670" t="str">
            <v>白蒟蒻片</v>
          </cell>
          <cell r="J670">
            <v>6</v>
          </cell>
          <cell r="K670" t="str">
            <v>紅蘿蔔片丁</v>
          </cell>
          <cell r="L670">
            <v>6</v>
          </cell>
        </row>
        <row r="671">
          <cell r="C671" t="str">
            <v>白菜滷</v>
          </cell>
          <cell r="D671">
            <v>5</v>
          </cell>
          <cell r="E671" t="str">
            <v>大白菜段</v>
          </cell>
          <cell r="F671">
            <v>57</v>
          </cell>
          <cell r="G671" t="str">
            <v>紅蘿蔔片丁</v>
          </cell>
          <cell r="H671">
            <v>7</v>
          </cell>
          <cell r="I671" t="str">
            <v>香菇原件</v>
          </cell>
          <cell r="J671">
            <v>5</v>
          </cell>
          <cell r="K671" t="str">
            <v>非基改生豆包</v>
          </cell>
          <cell r="L671">
            <v>6</v>
          </cell>
          <cell r="M671" t="str">
            <v>蝦米</v>
          </cell>
          <cell r="N671">
            <v>0.5</v>
          </cell>
        </row>
        <row r="672">
          <cell r="C672" t="str">
            <v>蒟蒻扁蒲</v>
          </cell>
          <cell r="D672">
            <v>6</v>
          </cell>
          <cell r="E672" t="str">
            <v>蒲瓜片</v>
          </cell>
          <cell r="F672">
            <v>65</v>
          </cell>
          <cell r="G672" t="str">
            <v>紅蘿蔔片丁</v>
          </cell>
          <cell r="H672">
            <v>7</v>
          </cell>
          <cell r="I672" t="str">
            <v>濕木耳</v>
          </cell>
          <cell r="J672">
            <v>5</v>
          </cell>
          <cell r="K672" t="str">
            <v>清雞肉丁</v>
          </cell>
          <cell r="L672">
            <v>10</v>
          </cell>
          <cell r="M672" t="str">
            <v>素蟹肉絲</v>
          </cell>
          <cell r="N672">
            <v>5</v>
          </cell>
          <cell r="O672" t="str">
            <v>蝦皮</v>
          </cell>
          <cell r="P672">
            <v>0.25</v>
          </cell>
        </row>
        <row r="673">
          <cell r="C673" t="str">
            <v>珍菇蒲瓜</v>
          </cell>
          <cell r="D673">
            <v>5</v>
          </cell>
          <cell r="E673" t="str">
            <v>蒲瓜粗條</v>
          </cell>
          <cell r="F673">
            <v>65</v>
          </cell>
          <cell r="G673" t="str">
            <v>肉絲</v>
          </cell>
          <cell r="H673">
            <v>8</v>
          </cell>
          <cell r="I673" t="str">
            <v>紅蘿蔔絲</v>
          </cell>
          <cell r="J673">
            <v>7</v>
          </cell>
          <cell r="K673" t="str">
            <v>秀珍菇</v>
          </cell>
          <cell r="L673">
            <v>8</v>
          </cell>
          <cell r="M673" t="str">
            <v>蝦皮</v>
          </cell>
          <cell r="N673">
            <v>0.1</v>
          </cell>
        </row>
        <row r="674">
          <cell r="C674" t="str">
            <v>脆薯炒肉</v>
          </cell>
          <cell r="D674">
            <v>4</v>
          </cell>
          <cell r="E674" t="str">
            <v>豆薯粗絲</v>
          </cell>
          <cell r="F674">
            <v>60</v>
          </cell>
          <cell r="G674" t="str">
            <v>紅蘿蔔絲</v>
          </cell>
          <cell r="H674">
            <v>7</v>
          </cell>
          <cell r="I674" t="str">
            <v>肉絲</v>
          </cell>
          <cell r="J674">
            <v>10</v>
          </cell>
          <cell r="K674" t="str">
            <v>TAP冷凍毛豆仁</v>
          </cell>
          <cell r="L674">
            <v>5</v>
          </cell>
        </row>
        <row r="675">
          <cell r="C675" t="str">
            <v>黃芽三絲</v>
          </cell>
          <cell r="D675">
            <v>5</v>
          </cell>
          <cell r="E675" t="str">
            <v>黃豆芽</v>
          </cell>
          <cell r="F675">
            <v>47</v>
          </cell>
          <cell r="G675" t="str">
            <v>乾海絲</v>
          </cell>
          <cell r="H675">
            <v>5</v>
          </cell>
          <cell r="I675" t="str">
            <v>紅蘿蔔絲</v>
          </cell>
          <cell r="J675">
            <v>7</v>
          </cell>
          <cell r="K675" t="str">
            <v>肉絲</v>
          </cell>
          <cell r="L675">
            <v>7</v>
          </cell>
        </row>
        <row r="676">
          <cell r="C676" t="str">
            <v>咖哩肉燥貢丸</v>
          </cell>
          <cell r="D676">
            <v>6</v>
          </cell>
          <cell r="E676" t="str">
            <v>絞肉</v>
          </cell>
          <cell r="F676">
            <v>30</v>
          </cell>
          <cell r="G676" t="str">
            <v>CAS貢丸</v>
          </cell>
          <cell r="H676">
            <v>15</v>
          </cell>
          <cell r="I676" t="str">
            <v>洋芋原件</v>
          </cell>
          <cell r="J676">
            <v>30</v>
          </cell>
          <cell r="K676" t="str">
            <v>紅蘿蔔小丁</v>
          </cell>
          <cell r="L676">
            <v>7</v>
          </cell>
          <cell r="M676" t="str">
            <v>剝皮洋蔥原件</v>
          </cell>
          <cell r="N676">
            <v>10</v>
          </cell>
          <cell r="O676" t="str">
            <v>咖哩粉</v>
          </cell>
          <cell r="P676">
            <v>0.5</v>
          </cell>
        </row>
        <row r="677">
          <cell r="C677" t="str">
            <v>咖哩肉醬</v>
          </cell>
          <cell r="D677">
            <v>6</v>
          </cell>
          <cell r="E677" t="str">
            <v>絞肉</v>
          </cell>
          <cell r="F677">
            <v>30</v>
          </cell>
          <cell r="G677" t="str">
            <v>洋芋原件</v>
          </cell>
          <cell r="H677">
            <v>43</v>
          </cell>
          <cell r="I677" t="str">
            <v>紅蘿蔔小丁</v>
          </cell>
          <cell r="J677">
            <v>12</v>
          </cell>
          <cell r="K677" t="str">
            <v>剝皮洋蔥原件</v>
          </cell>
          <cell r="L677">
            <v>6</v>
          </cell>
          <cell r="M677" t="str">
            <v>TAP冷凍毛豆仁</v>
          </cell>
          <cell r="N677">
            <v>4</v>
          </cell>
          <cell r="O677" t="str">
            <v>咖哩粉</v>
          </cell>
          <cell r="P677">
            <v>0.5</v>
          </cell>
        </row>
        <row r="678">
          <cell r="C678" t="str">
            <v>義式紅醬雞茸</v>
          </cell>
          <cell r="D678">
            <v>5</v>
          </cell>
          <cell r="E678" t="str">
            <v>雞肉茸</v>
          </cell>
          <cell r="F678">
            <v>30</v>
          </cell>
          <cell r="G678" t="str">
            <v>豆薯小丁</v>
          </cell>
          <cell r="H678">
            <v>20</v>
          </cell>
          <cell r="I678" t="str">
            <v>剝皮洋蔥原件</v>
          </cell>
          <cell r="J678">
            <v>10</v>
          </cell>
          <cell r="K678" t="str">
            <v>番茄原件</v>
          </cell>
          <cell r="L678">
            <v>10</v>
          </cell>
          <cell r="M678" t="str">
            <v>CAS冷凍玉米粒</v>
          </cell>
          <cell r="N678">
            <v>10</v>
          </cell>
        </row>
        <row r="679">
          <cell r="C679" t="str">
            <v>義式肉醬</v>
          </cell>
          <cell r="D679">
            <v>5</v>
          </cell>
          <cell r="E679" t="str">
            <v>絞肉</v>
          </cell>
          <cell r="F679">
            <v>60</v>
          </cell>
          <cell r="G679" t="str">
            <v>紅蘿蔔小丁</v>
          </cell>
          <cell r="H679">
            <v>7</v>
          </cell>
          <cell r="I679" t="str">
            <v>剝皮洋蔥原件</v>
          </cell>
          <cell r="J679">
            <v>10</v>
          </cell>
          <cell r="K679" t="str">
            <v>番茄原件</v>
          </cell>
          <cell r="L679">
            <v>20</v>
          </cell>
          <cell r="M679" t="str">
            <v>CAS冷凍玉米粒</v>
          </cell>
          <cell r="N679">
            <v>30</v>
          </cell>
        </row>
        <row r="681">
          <cell r="C681" t="str">
            <v>炒高麗</v>
          </cell>
          <cell r="D681">
            <v>2</v>
          </cell>
          <cell r="E681" t="str">
            <v>高麗菜段</v>
          </cell>
          <cell r="F681">
            <v>85</v>
          </cell>
          <cell r="G681" t="str">
            <v>蒜末</v>
          </cell>
          <cell r="H681">
            <v>0.5</v>
          </cell>
        </row>
        <row r="682">
          <cell r="C682" t="str">
            <v>青蔥高麗</v>
          </cell>
          <cell r="D682">
            <v>2</v>
          </cell>
          <cell r="E682" t="str">
            <v>高麗菜段</v>
          </cell>
          <cell r="F682">
            <v>80</v>
          </cell>
          <cell r="G682" t="str">
            <v>青蔥段</v>
          </cell>
          <cell r="H682">
            <v>0.5</v>
          </cell>
        </row>
        <row r="683">
          <cell r="C683" t="str">
            <v>紅卜高麗</v>
          </cell>
          <cell r="D683">
            <v>2</v>
          </cell>
          <cell r="E683" t="str">
            <v>高麗菜</v>
          </cell>
          <cell r="F683">
            <v>80</v>
          </cell>
          <cell r="G683" t="str">
            <v>紅卜</v>
          </cell>
          <cell r="H683">
            <v>5</v>
          </cell>
        </row>
        <row r="684">
          <cell r="C684" t="str">
            <v>番茄高麗</v>
          </cell>
          <cell r="D684">
            <v>3</v>
          </cell>
          <cell r="E684" t="str">
            <v>高麗菜原件</v>
          </cell>
          <cell r="F684">
            <v>65</v>
          </cell>
          <cell r="G684" t="str">
            <v>番茄原件</v>
          </cell>
          <cell r="H684">
            <v>15</v>
          </cell>
          <cell r="I684" t="str">
            <v>肉片</v>
          </cell>
          <cell r="J684">
            <v>10</v>
          </cell>
        </row>
        <row r="685">
          <cell r="C685" t="str">
            <v>蝦皮高麗</v>
          </cell>
          <cell r="D685">
            <v>2</v>
          </cell>
          <cell r="E685" t="str">
            <v>高麗菜段</v>
          </cell>
          <cell r="F685">
            <v>80</v>
          </cell>
          <cell r="G685" t="str">
            <v>蝦皮</v>
          </cell>
          <cell r="H685">
            <v>0.5</v>
          </cell>
        </row>
        <row r="686">
          <cell r="C686" t="str">
            <v>木須高麗</v>
          </cell>
          <cell r="D686">
            <v>2</v>
          </cell>
          <cell r="E686" t="str">
            <v>高麗菜原件</v>
          </cell>
          <cell r="F686">
            <v>82</v>
          </cell>
          <cell r="G686" t="str">
            <v>乾木耳</v>
          </cell>
          <cell r="H686">
            <v>0.25</v>
          </cell>
          <cell r="I686" t="str">
            <v>紅蘿蔔絲</v>
          </cell>
          <cell r="J686">
            <v>5</v>
          </cell>
          <cell r="K686" t="str">
            <v>肉絲</v>
          </cell>
          <cell r="L686">
            <v>7</v>
          </cell>
        </row>
        <row r="687">
          <cell r="C687" t="str">
            <v>豆皮高麗(2)</v>
          </cell>
          <cell r="D687">
            <v>4</v>
          </cell>
          <cell r="E687" t="str">
            <v>高麗菜段</v>
          </cell>
          <cell r="F687">
            <v>79</v>
          </cell>
          <cell r="G687" t="str">
            <v>非基改炸豆包絲</v>
          </cell>
          <cell r="H687">
            <v>5</v>
          </cell>
          <cell r="I687" t="str">
            <v>紅蘿蔔絲</v>
          </cell>
          <cell r="J687">
            <v>6</v>
          </cell>
          <cell r="K687" t="str">
            <v>蝦皮</v>
          </cell>
          <cell r="L687">
            <v>0.1</v>
          </cell>
        </row>
        <row r="688">
          <cell r="C688" t="str">
            <v>香菇高麗</v>
          </cell>
          <cell r="D688">
            <v>2</v>
          </cell>
          <cell r="E688" t="str">
            <v>高麗菜段</v>
          </cell>
          <cell r="F688">
            <v>82</v>
          </cell>
          <cell r="G688" t="str">
            <v>香菇原件</v>
          </cell>
          <cell r="H688">
            <v>3</v>
          </cell>
        </row>
        <row r="689">
          <cell r="C689" t="str">
            <v>蒜香高麗</v>
          </cell>
          <cell r="D689">
            <v>2</v>
          </cell>
          <cell r="E689" t="str">
            <v>高麗菜段</v>
          </cell>
          <cell r="F689">
            <v>83</v>
          </cell>
          <cell r="G689" t="str">
            <v>蒜末</v>
          </cell>
          <cell r="H689">
            <v>1</v>
          </cell>
        </row>
        <row r="690">
          <cell r="C690" t="str">
            <v>培根高麗</v>
          </cell>
          <cell r="D690">
            <v>2</v>
          </cell>
          <cell r="E690" t="str">
            <v>高麗菜原件</v>
          </cell>
          <cell r="F690">
            <v>85</v>
          </cell>
          <cell r="G690" t="str">
            <v>培根</v>
          </cell>
          <cell r="H690">
            <v>3</v>
          </cell>
        </row>
        <row r="691">
          <cell r="C691" t="str">
            <v>蝦醬高麗</v>
          </cell>
          <cell r="D691">
            <v>2</v>
          </cell>
          <cell r="E691" t="str">
            <v>高麗菜</v>
          </cell>
          <cell r="F691">
            <v>85</v>
          </cell>
          <cell r="G691" t="str">
            <v>蝦醬</v>
          </cell>
          <cell r="H691">
            <v>0.25</v>
          </cell>
        </row>
        <row r="692">
          <cell r="C692" t="str">
            <v>彩椒高麗</v>
          </cell>
          <cell r="D692">
            <v>3</v>
          </cell>
          <cell r="E692" t="str">
            <v>高麗菜</v>
          </cell>
          <cell r="F692">
            <v>85</v>
          </cell>
          <cell r="G692" t="str">
            <v>紅椒</v>
          </cell>
          <cell r="H692">
            <v>1.5</v>
          </cell>
          <cell r="I692" t="str">
            <v>黃椒</v>
          </cell>
          <cell r="J692">
            <v>1.5</v>
          </cell>
        </row>
        <row r="693">
          <cell r="C693" t="str">
            <v>枸杞高麗</v>
          </cell>
          <cell r="D693">
            <v>2</v>
          </cell>
          <cell r="E693" t="str">
            <v>高麗菜</v>
          </cell>
          <cell r="F693">
            <v>85</v>
          </cell>
          <cell r="G693" t="str">
            <v>枸杞</v>
          </cell>
          <cell r="H693">
            <v>0.2</v>
          </cell>
        </row>
        <row r="694">
          <cell r="C694" t="str">
            <v>肉片高麗</v>
          </cell>
          <cell r="D694">
            <v>3</v>
          </cell>
          <cell r="E694" t="str">
            <v>高麗菜段</v>
          </cell>
          <cell r="F694">
            <v>80</v>
          </cell>
          <cell r="G694" t="str">
            <v>肉片</v>
          </cell>
          <cell r="H694">
            <v>8</v>
          </cell>
          <cell r="I694" t="str">
            <v>蝦皮</v>
          </cell>
          <cell r="J694">
            <v>0.1</v>
          </cell>
        </row>
        <row r="695">
          <cell r="C695" t="str">
            <v>高麗拌海芽</v>
          </cell>
          <cell r="D695">
            <v>5</v>
          </cell>
          <cell r="E695" t="str">
            <v>高麗菜</v>
          </cell>
          <cell r="F695">
            <v>80</v>
          </cell>
          <cell r="G695" t="str">
            <v>紅卜</v>
          </cell>
          <cell r="H695">
            <v>3</v>
          </cell>
          <cell r="I695" t="str">
            <v>乾海芽</v>
          </cell>
          <cell r="J695">
            <v>0.5</v>
          </cell>
          <cell r="K695" t="str">
            <v>魚露</v>
          </cell>
          <cell r="L695">
            <v>1</v>
          </cell>
          <cell r="M695" t="str">
            <v>柴魚粉</v>
          </cell>
        </row>
        <row r="696">
          <cell r="C696" t="str">
            <v>木耳白菜</v>
          </cell>
          <cell r="D696">
            <v>2</v>
          </cell>
          <cell r="E696" t="str">
            <v>大白菜</v>
          </cell>
          <cell r="F696">
            <v>95</v>
          </cell>
          <cell r="G696" t="str">
            <v>濕木耳</v>
          </cell>
          <cell r="H696">
            <v>5</v>
          </cell>
        </row>
        <row r="697">
          <cell r="C697" t="str">
            <v>蛋酥白菜(2)</v>
          </cell>
          <cell r="D697">
            <v>4</v>
          </cell>
          <cell r="E697" t="str">
            <v>CAS殼蛋</v>
          </cell>
          <cell r="F697">
            <v>6</v>
          </cell>
          <cell r="G697" t="str">
            <v>大白菜段</v>
          </cell>
          <cell r="H697">
            <v>90</v>
          </cell>
          <cell r="I697" t="str">
            <v>乾木耳</v>
          </cell>
          <cell r="J697">
            <v>0.3</v>
          </cell>
          <cell r="K697" t="str">
            <v>紅蘿蔔絲</v>
          </cell>
          <cell r="L697">
            <v>7</v>
          </cell>
          <cell r="M697" t="str">
            <v>蝦米</v>
          </cell>
          <cell r="N697">
            <v>0.5</v>
          </cell>
        </row>
        <row r="698">
          <cell r="C698" t="str">
            <v>蝦皮白菜</v>
          </cell>
          <cell r="D698">
            <v>2</v>
          </cell>
          <cell r="E698" t="str">
            <v>大白菜</v>
          </cell>
          <cell r="F698">
            <v>105</v>
          </cell>
          <cell r="G698" t="str">
            <v>蝦皮</v>
          </cell>
          <cell r="H698">
            <v>0.5</v>
          </cell>
        </row>
        <row r="699">
          <cell r="C699" t="str">
            <v>開陽白菜</v>
          </cell>
          <cell r="D699">
            <v>2</v>
          </cell>
          <cell r="E699" t="str">
            <v>大白菜段</v>
          </cell>
          <cell r="F699">
            <v>90</v>
          </cell>
          <cell r="G699" t="str">
            <v>蝦皮</v>
          </cell>
          <cell r="H699">
            <v>0.5</v>
          </cell>
        </row>
        <row r="700">
          <cell r="C700" t="str">
            <v>扁魚白菜</v>
          </cell>
          <cell r="D700">
            <v>2</v>
          </cell>
          <cell r="E700" t="str">
            <v>大白菜</v>
          </cell>
          <cell r="F700">
            <v>105</v>
          </cell>
          <cell r="G700" t="str">
            <v>扁魚</v>
          </cell>
          <cell r="H700">
            <v>0.5</v>
          </cell>
        </row>
        <row r="701">
          <cell r="C701" t="str">
            <v>奶油白菜</v>
          </cell>
          <cell r="D701">
            <v>7</v>
          </cell>
          <cell r="E701" t="str">
            <v>大白菜段</v>
          </cell>
          <cell r="F701">
            <v>70</v>
          </cell>
          <cell r="G701" t="str">
            <v>肉片</v>
          </cell>
          <cell r="H701">
            <v>7</v>
          </cell>
          <cell r="I701" t="str">
            <v>紅蘿蔔片丁</v>
          </cell>
          <cell r="J701">
            <v>5</v>
          </cell>
          <cell r="K701" t="str">
            <v>秀珍菇</v>
          </cell>
          <cell r="L701">
            <v>5</v>
          </cell>
          <cell r="M701" t="str">
            <v>奶粉</v>
          </cell>
          <cell r="N701">
            <v>3</v>
          </cell>
          <cell r="O701" t="str">
            <v>奶油</v>
          </cell>
          <cell r="P701">
            <v>2</v>
          </cell>
          <cell r="Q701" t="str">
            <v>麵粉</v>
          </cell>
          <cell r="R701">
            <v>2</v>
          </cell>
        </row>
        <row r="702">
          <cell r="C702" t="str">
            <v>彩椒豆芽</v>
          </cell>
          <cell r="D702">
            <v>3</v>
          </cell>
          <cell r="E702" t="str">
            <v>豆芽菜</v>
          </cell>
          <cell r="F702">
            <v>78</v>
          </cell>
          <cell r="G702" t="str">
            <v>紅椒</v>
          </cell>
          <cell r="H702">
            <v>3</v>
          </cell>
          <cell r="I702" t="str">
            <v>豆嬰</v>
          </cell>
          <cell r="J702">
            <v>2</v>
          </cell>
        </row>
        <row r="703">
          <cell r="C703" t="str">
            <v>銀芽三絲</v>
          </cell>
          <cell r="D703">
            <v>4</v>
          </cell>
          <cell r="E703" t="str">
            <v>綠豆芽</v>
          </cell>
          <cell r="F703">
            <v>60</v>
          </cell>
          <cell r="G703" t="str">
            <v>紅椒條</v>
          </cell>
          <cell r="H703">
            <v>5</v>
          </cell>
          <cell r="I703" t="str">
            <v>乾木耳</v>
          </cell>
          <cell r="J703">
            <v>0.25</v>
          </cell>
          <cell r="K703" t="str">
            <v>肉絲</v>
          </cell>
          <cell r="L703">
            <v>7</v>
          </cell>
          <cell r="M703" t="str">
            <v>韭菜段</v>
          </cell>
          <cell r="N703">
            <v>1.5</v>
          </cell>
        </row>
        <row r="704">
          <cell r="C704" t="str">
            <v>韭菜豆芽(2)</v>
          </cell>
          <cell r="D704">
            <v>3</v>
          </cell>
          <cell r="E704" t="str">
            <v>綠豆芽</v>
          </cell>
          <cell r="F704">
            <v>58</v>
          </cell>
          <cell r="G704" t="str">
            <v>肉絲</v>
          </cell>
          <cell r="H704">
            <v>10</v>
          </cell>
          <cell r="I704" t="str">
            <v>乾木耳</v>
          </cell>
          <cell r="J704">
            <v>0.25</v>
          </cell>
          <cell r="K704" t="str">
            <v>韭菜段</v>
          </cell>
          <cell r="L704">
            <v>4</v>
          </cell>
        </row>
        <row r="705">
          <cell r="C705" t="str">
            <v>韭菜豆芽</v>
          </cell>
          <cell r="D705">
            <v>2</v>
          </cell>
          <cell r="E705" t="str">
            <v>豆芽菜</v>
          </cell>
          <cell r="F705">
            <v>76</v>
          </cell>
          <cell r="G705" t="str">
            <v>韭菜</v>
          </cell>
          <cell r="H705">
            <v>7</v>
          </cell>
        </row>
        <row r="706">
          <cell r="C706" t="str">
            <v>黑椒豆芽</v>
          </cell>
          <cell r="D706">
            <v>3</v>
          </cell>
          <cell r="E706" t="str">
            <v>豆芽菜</v>
          </cell>
          <cell r="F706">
            <v>78</v>
          </cell>
          <cell r="G706" t="str">
            <v>紅卜</v>
          </cell>
          <cell r="H706">
            <v>5</v>
          </cell>
          <cell r="I706" t="str">
            <v>黑胡椒</v>
          </cell>
        </row>
        <row r="707">
          <cell r="C707" t="str">
            <v>蔥酥絲瓜</v>
          </cell>
          <cell r="D707">
            <v>4</v>
          </cell>
          <cell r="E707" t="str">
            <v>絲瓜</v>
          </cell>
          <cell r="F707">
            <v>123</v>
          </cell>
          <cell r="G707" t="str">
            <v>冬粉</v>
          </cell>
          <cell r="H707">
            <v>3</v>
          </cell>
          <cell r="I707" t="str">
            <v>秀珍菇</v>
          </cell>
          <cell r="J707">
            <v>5</v>
          </cell>
          <cell r="K707" t="str">
            <v>紅蔥末</v>
          </cell>
          <cell r="L707">
            <v>0.5</v>
          </cell>
        </row>
        <row r="708">
          <cell r="C708" t="str">
            <v>絲瓜冬粉</v>
          </cell>
          <cell r="D708">
            <v>3</v>
          </cell>
          <cell r="E708" t="str">
            <v>絲瓜4剖片</v>
          </cell>
          <cell r="F708">
            <v>83</v>
          </cell>
          <cell r="G708" t="str">
            <v>冬粉</v>
          </cell>
          <cell r="H708">
            <v>3</v>
          </cell>
          <cell r="I708" t="str">
            <v>杏鮑菇原件</v>
          </cell>
          <cell r="J708">
            <v>8</v>
          </cell>
          <cell r="K708" t="str">
            <v>肉片</v>
          </cell>
          <cell r="L708">
            <v>8</v>
          </cell>
          <cell r="M708" t="str">
            <v>蝦皮</v>
          </cell>
          <cell r="N708">
            <v>0.5</v>
          </cell>
        </row>
        <row r="709">
          <cell r="C709" t="str">
            <v>絲瓜冬粉(2)</v>
          </cell>
          <cell r="D709">
            <v>2</v>
          </cell>
          <cell r="E709" t="str">
            <v>絲瓜</v>
          </cell>
          <cell r="F709">
            <v>126</v>
          </cell>
          <cell r="G709" t="str">
            <v>冬粉</v>
          </cell>
          <cell r="H709">
            <v>3</v>
          </cell>
        </row>
        <row r="710">
          <cell r="C710" t="str">
            <v>蒜香扁蒲</v>
          </cell>
          <cell r="D710">
            <v>2</v>
          </cell>
          <cell r="E710" t="str">
            <v>扁蒲</v>
          </cell>
          <cell r="F710">
            <v>110</v>
          </cell>
          <cell r="G710" t="str">
            <v>蒜末</v>
          </cell>
        </row>
        <row r="711">
          <cell r="C711" t="str">
            <v>蝦皮扁蒲</v>
          </cell>
          <cell r="D711">
            <v>2</v>
          </cell>
          <cell r="E711" t="str">
            <v>扁蒲</v>
          </cell>
          <cell r="F711">
            <v>110</v>
          </cell>
          <cell r="G711" t="str">
            <v>蝦皮</v>
          </cell>
          <cell r="H711">
            <v>0.5</v>
          </cell>
        </row>
        <row r="712">
          <cell r="C712" t="str">
            <v>炒菜豆</v>
          </cell>
          <cell r="D712">
            <v>2</v>
          </cell>
          <cell r="E712" t="str">
            <v>菜豆(切)</v>
          </cell>
          <cell r="F712">
            <v>64</v>
          </cell>
          <cell r="G712" t="str">
            <v>蒜末</v>
          </cell>
        </row>
        <row r="713">
          <cell r="C713" t="str">
            <v>芝麻菜豆</v>
          </cell>
          <cell r="D713">
            <v>2</v>
          </cell>
          <cell r="E713" t="str">
            <v>菜豆(切)</v>
          </cell>
          <cell r="F713">
            <v>64</v>
          </cell>
          <cell r="G713" t="str">
            <v>白芝麻</v>
          </cell>
          <cell r="H713">
            <v>0.3</v>
          </cell>
        </row>
        <row r="714">
          <cell r="C714" t="str">
            <v>咖哩花椰</v>
          </cell>
          <cell r="D714">
            <v>5</v>
          </cell>
          <cell r="E714" t="str">
            <v>白花椰(切)</v>
          </cell>
          <cell r="F714">
            <v>55</v>
          </cell>
          <cell r="G714" t="str">
            <v>肉片</v>
          </cell>
          <cell r="H714">
            <v>10</v>
          </cell>
          <cell r="I714" t="str">
            <v>乾木耳</v>
          </cell>
          <cell r="J714">
            <v>0.25</v>
          </cell>
          <cell r="K714" t="str">
            <v>紅蘿蔔片丁</v>
          </cell>
          <cell r="L714">
            <v>5</v>
          </cell>
          <cell r="M714" t="str">
            <v>咖哩粉</v>
          </cell>
        </row>
        <row r="715">
          <cell r="C715" t="str">
            <v>雙色花椰</v>
          </cell>
          <cell r="D715">
            <v>3</v>
          </cell>
          <cell r="E715" t="str">
            <v>冷凍綠花椰</v>
          </cell>
          <cell r="F715">
            <v>65</v>
          </cell>
          <cell r="G715" t="str">
            <v>冷凍白花椰</v>
          </cell>
          <cell r="H715">
            <v>65</v>
          </cell>
          <cell r="I715" t="str">
            <v>蒜末</v>
          </cell>
          <cell r="J715">
            <v>0.5</v>
          </cell>
        </row>
        <row r="716">
          <cell r="C716" t="str">
            <v>彩椒花椰</v>
          </cell>
          <cell r="D716">
            <v>4</v>
          </cell>
          <cell r="E716" t="str">
            <v>綠花椰(切)</v>
          </cell>
          <cell r="F716">
            <v>37</v>
          </cell>
          <cell r="G716" t="str">
            <v>白花椰(切)</v>
          </cell>
          <cell r="H716">
            <v>37</v>
          </cell>
          <cell r="I716" t="str">
            <v>紅椒絲</v>
          </cell>
          <cell r="J716">
            <v>3</v>
          </cell>
          <cell r="K716" t="str">
            <v>蒜末</v>
          </cell>
          <cell r="L716">
            <v>0.5</v>
          </cell>
        </row>
        <row r="717">
          <cell r="C717" t="str">
            <v>紅片花椰</v>
          </cell>
          <cell r="D717">
            <v>3</v>
          </cell>
          <cell r="E717" t="str">
            <v>綠花椰(切)</v>
          </cell>
          <cell r="F717">
            <v>42.5</v>
          </cell>
          <cell r="G717" t="str">
            <v>白花椰(切)</v>
          </cell>
          <cell r="H717">
            <v>12</v>
          </cell>
          <cell r="I717" t="str">
            <v>紅蘿蔔片丁</v>
          </cell>
          <cell r="J717">
            <v>10</v>
          </cell>
        </row>
        <row r="718">
          <cell r="C718" t="str">
            <v>香菇花椰</v>
          </cell>
          <cell r="D718">
            <v>4</v>
          </cell>
          <cell r="E718" t="str">
            <v>綠花椰(切)</v>
          </cell>
          <cell r="F718">
            <v>37</v>
          </cell>
          <cell r="G718" t="str">
            <v>白花椰(切)</v>
          </cell>
          <cell r="H718">
            <v>37</v>
          </cell>
          <cell r="I718" t="str">
            <v>香菇原件</v>
          </cell>
          <cell r="J718">
            <v>5</v>
          </cell>
          <cell r="K718" t="str">
            <v>蒜末</v>
          </cell>
          <cell r="L718">
            <v>0.5</v>
          </cell>
        </row>
        <row r="719">
          <cell r="C719" t="str">
            <v>薑絲A菜</v>
          </cell>
          <cell r="D719">
            <v>2</v>
          </cell>
          <cell r="E719" t="str">
            <v>A菜(切)</v>
          </cell>
          <cell r="F719">
            <v>85</v>
          </cell>
          <cell r="G719" t="str">
            <v>薑絲</v>
          </cell>
          <cell r="H719">
            <v>0.5</v>
          </cell>
        </row>
        <row r="720">
          <cell r="C720" t="str">
            <v>蒜香A菜</v>
          </cell>
          <cell r="D720">
            <v>2</v>
          </cell>
          <cell r="E720" t="str">
            <v>A菜(切)</v>
          </cell>
          <cell r="F720">
            <v>85</v>
          </cell>
          <cell r="G720" t="str">
            <v>蒜末</v>
          </cell>
          <cell r="H720">
            <v>0.5</v>
          </cell>
        </row>
        <row r="721">
          <cell r="C721" t="str">
            <v>炒A菜(3)</v>
          </cell>
          <cell r="D721">
            <v>2</v>
          </cell>
          <cell r="E721" t="str">
            <v>A菜(切)</v>
          </cell>
          <cell r="F721">
            <v>85</v>
          </cell>
          <cell r="G721" t="str">
            <v>菜脯</v>
          </cell>
          <cell r="H721">
            <v>4</v>
          </cell>
        </row>
        <row r="722">
          <cell r="C722" t="str">
            <v>蔥酥A菜</v>
          </cell>
          <cell r="D722">
            <v>2</v>
          </cell>
          <cell r="E722" t="str">
            <v>A菜(切)</v>
          </cell>
          <cell r="F722">
            <v>85</v>
          </cell>
          <cell r="G722" t="str">
            <v>紅蔥末</v>
          </cell>
          <cell r="H722">
            <v>0.5</v>
          </cell>
        </row>
        <row r="723">
          <cell r="C723" t="str">
            <v>蒜香油麥菜</v>
          </cell>
          <cell r="D723">
            <v>2</v>
          </cell>
          <cell r="E723" t="str">
            <v>油麥菜(切)</v>
          </cell>
          <cell r="F723">
            <v>85</v>
          </cell>
          <cell r="G723" t="str">
            <v>蒜末</v>
          </cell>
          <cell r="H723">
            <v>0.5</v>
          </cell>
        </row>
        <row r="724">
          <cell r="C724" t="str">
            <v>蔥酥油麥菜</v>
          </cell>
          <cell r="D724">
            <v>2</v>
          </cell>
          <cell r="E724" t="str">
            <v>油麥菜(切)</v>
          </cell>
          <cell r="F724">
            <v>85</v>
          </cell>
          <cell r="G724" t="str">
            <v>紅蔥末</v>
          </cell>
          <cell r="H724">
            <v>0.5</v>
          </cell>
        </row>
        <row r="725">
          <cell r="C725" t="str">
            <v>薑絲油麥菜</v>
          </cell>
          <cell r="D725">
            <v>2</v>
          </cell>
          <cell r="E725" t="str">
            <v>油麥菜(切)</v>
          </cell>
          <cell r="F725">
            <v>85</v>
          </cell>
          <cell r="G725" t="str">
            <v>薑絲</v>
          </cell>
          <cell r="H725">
            <v>0.5</v>
          </cell>
        </row>
        <row r="726">
          <cell r="C726" t="str">
            <v>枸杞油麥菜</v>
          </cell>
          <cell r="D726">
            <v>2</v>
          </cell>
          <cell r="E726" t="str">
            <v>油麥菜(切)</v>
          </cell>
          <cell r="F726">
            <v>85</v>
          </cell>
          <cell r="G726" t="str">
            <v>枸杞</v>
          </cell>
          <cell r="H726">
            <v>0.15</v>
          </cell>
        </row>
        <row r="727">
          <cell r="C727" t="str">
            <v>蔥酥空心菜</v>
          </cell>
          <cell r="D727">
            <v>2</v>
          </cell>
          <cell r="E727" t="str">
            <v>空心菜(切)</v>
          </cell>
          <cell r="F727">
            <v>60</v>
          </cell>
          <cell r="G727" t="str">
            <v>紅蔥末</v>
          </cell>
          <cell r="H727">
            <v>0.5</v>
          </cell>
        </row>
        <row r="728">
          <cell r="C728" t="str">
            <v>沙茶空心菜</v>
          </cell>
          <cell r="D728">
            <v>2</v>
          </cell>
          <cell r="E728" t="str">
            <v>空心菜(切)</v>
          </cell>
          <cell r="F728">
            <v>60</v>
          </cell>
          <cell r="G728" t="str">
            <v>沙茶醬</v>
          </cell>
          <cell r="H728">
            <v>1.5</v>
          </cell>
        </row>
        <row r="729">
          <cell r="C729" t="str">
            <v>蝦香空心菜</v>
          </cell>
          <cell r="D729">
            <v>2</v>
          </cell>
          <cell r="E729" t="str">
            <v>空心菜(切)</v>
          </cell>
          <cell r="F729">
            <v>60</v>
          </cell>
          <cell r="G729" t="str">
            <v>蝦皮</v>
          </cell>
          <cell r="H729">
            <v>0.25</v>
          </cell>
        </row>
        <row r="730">
          <cell r="C730" t="str">
            <v>蒜香空心菜</v>
          </cell>
          <cell r="D730">
            <v>2</v>
          </cell>
          <cell r="E730" t="str">
            <v>空心菜(切)</v>
          </cell>
          <cell r="F730">
            <v>60</v>
          </cell>
          <cell r="G730" t="str">
            <v>蒜末</v>
          </cell>
          <cell r="H730">
            <v>0.5</v>
          </cell>
        </row>
        <row r="731">
          <cell r="C731" t="str">
            <v>蝦醬空心菜</v>
          </cell>
          <cell r="D731">
            <v>2</v>
          </cell>
          <cell r="E731" t="str">
            <v>空心菜(切)</v>
          </cell>
          <cell r="F731">
            <v>60</v>
          </cell>
          <cell r="G731" t="str">
            <v>蝦醬</v>
          </cell>
          <cell r="H731">
            <v>0.5</v>
          </cell>
        </row>
        <row r="732">
          <cell r="C732" t="str">
            <v>炒空心菜</v>
          </cell>
          <cell r="D732">
            <v>2</v>
          </cell>
          <cell r="E732" t="str">
            <v>空心菜(切)</v>
          </cell>
          <cell r="F732">
            <v>60</v>
          </cell>
          <cell r="G732" t="str">
            <v>蒜末</v>
          </cell>
          <cell r="H732">
            <v>0.5</v>
          </cell>
        </row>
        <row r="733">
          <cell r="C733" t="str">
            <v>薑絲空心菜</v>
          </cell>
          <cell r="D733">
            <v>1</v>
          </cell>
          <cell r="E733" t="str">
            <v>空心菜(切)</v>
          </cell>
          <cell r="F733">
            <v>60</v>
          </cell>
          <cell r="G733" t="str">
            <v>薑絲</v>
          </cell>
          <cell r="H733">
            <v>0.5</v>
          </cell>
        </row>
        <row r="734">
          <cell r="C734" t="str">
            <v>蒜香小白菜</v>
          </cell>
          <cell r="D734">
            <v>2</v>
          </cell>
          <cell r="E734" t="str">
            <v>小白菜(切)</v>
          </cell>
          <cell r="F734">
            <v>75</v>
          </cell>
          <cell r="G734" t="str">
            <v>蒜末</v>
          </cell>
          <cell r="H734">
            <v>0.5</v>
          </cell>
        </row>
        <row r="735">
          <cell r="C735" t="str">
            <v>蔥酥小白菜</v>
          </cell>
          <cell r="D735">
            <v>2</v>
          </cell>
          <cell r="E735" t="str">
            <v>小白菜(切)</v>
          </cell>
          <cell r="F735">
            <v>75</v>
          </cell>
          <cell r="G735" t="str">
            <v>紅蔥末</v>
          </cell>
          <cell r="H735">
            <v>0.5</v>
          </cell>
        </row>
        <row r="736">
          <cell r="C736" t="str">
            <v>薑絲小白菜</v>
          </cell>
          <cell r="D736">
            <v>2</v>
          </cell>
          <cell r="E736" t="str">
            <v>小白菜(切)</v>
          </cell>
          <cell r="F736">
            <v>75</v>
          </cell>
          <cell r="G736" t="str">
            <v>薑絲</v>
          </cell>
          <cell r="H736">
            <v>0.5</v>
          </cell>
        </row>
        <row r="737">
          <cell r="C737" t="str">
            <v>炒小白菜(2)</v>
          </cell>
          <cell r="D737">
            <v>2</v>
          </cell>
          <cell r="E737" t="str">
            <v>小白菜(切)</v>
          </cell>
          <cell r="F737">
            <v>75</v>
          </cell>
          <cell r="G737" t="str">
            <v>薑絲</v>
          </cell>
        </row>
        <row r="738">
          <cell r="C738" t="str">
            <v>炒小白菜(3)</v>
          </cell>
          <cell r="D738">
            <v>2</v>
          </cell>
          <cell r="E738" t="str">
            <v>小白菜(切)</v>
          </cell>
          <cell r="F738">
            <v>75</v>
          </cell>
          <cell r="G738" t="str">
            <v>薑絲</v>
          </cell>
        </row>
        <row r="739">
          <cell r="C739" t="str">
            <v>香菇小白菜</v>
          </cell>
          <cell r="D739">
            <v>2</v>
          </cell>
          <cell r="E739" t="str">
            <v>小白菜(切)</v>
          </cell>
          <cell r="F739">
            <v>75</v>
          </cell>
          <cell r="G739" t="str">
            <v>香菇原件</v>
          </cell>
          <cell r="H739">
            <v>3</v>
          </cell>
        </row>
        <row r="740">
          <cell r="C740" t="str">
            <v>紅卜小白菜</v>
          </cell>
          <cell r="D740">
            <v>2</v>
          </cell>
          <cell r="E740" t="str">
            <v>小白菜(切)</v>
          </cell>
          <cell r="F740">
            <v>75</v>
          </cell>
          <cell r="G740" t="str">
            <v>紅蘿蔔細絲</v>
          </cell>
          <cell r="H740">
            <v>5</v>
          </cell>
        </row>
        <row r="741">
          <cell r="C741" t="str">
            <v>蒜香莧菜</v>
          </cell>
          <cell r="D741">
            <v>2</v>
          </cell>
          <cell r="E741" t="str">
            <v>莧菜(切)</v>
          </cell>
          <cell r="F741">
            <v>85</v>
          </cell>
          <cell r="G741" t="str">
            <v>蒜末</v>
          </cell>
          <cell r="H741">
            <v>0.5</v>
          </cell>
        </row>
        <row r="742">
          <cell r="C742" t="str">
            <v>薑絲莧菜</v>
          </cell>
          <cell r="D742">
            <v>2</v>
          </cell>
          <cell r="E742" t="str">
            <v>莧菜(切)</v>
          </cell>
          <cell r="F742">
            <v>85</v>
          </cell>
          <cell r="G742" t="str">
            <v>薑絲</v>
          </cell>
          <cell r="H742">
            <v>0.5</v>
          </cell>
        </row>
        <row r="743">
          <cell r="C743" t="str">
            <v>蔥酥莧菜</v>
          </cell>
          <cell r="D743">
            <v>2</v>
          </cell>
          <cell r="E743" t="str">
            <v>莧菜(切)</v>
          </cell>
          <cell r="F743">
            <v>85</v>
          </cell>
          <cell r="G743" t="str">
            <v>紅蔥末</v>
          </cell>
          <cell r="H743">
            <v>0.5</v>
          </cell>
        </row>
        <row r="744">
          <cell r="C744" t="str">
            <v>炒芥蘭(2)</v>
          </cell>
          <cell r="D744">
            <v>2</v>
          </cell>
          <cell r="E744" t="str">
            <v>芥蘭(切)</v>
          </cell>
          <cell r="F744">
            <v>73</v>
          </cell>
          <cell r="G744" t="str">
            <v>薑絲</v>
          </cell>
          <cell r="H744">
            <v>0.5</v>
          </cell>
        </row>
        <row r="745">
          <cell r="C745" t="str">
            <v>蠔油芥蘭</v>
          </cell>
          <cell r="D745">
            <v>2</v>
          </cell>
          <cell r="E745" t="str">
            <v>芥蘭(切)</v>
          </cell>
          <cell r="F745">
            <v>73</v>
          </cell>
          <cell r="G745" t="str">
            <v>素蠔油</v>
          </cell>
          <cell r="H745">
            <v>0.5</v>
          </cell>
        </row>
        <row r="746">
          <cell r="C746" t="str">
            <v>柴香芥蘭</v>
          </cell>
          <cell r="D746">
            <v>2</v>
          </cell>
          <cell r="E746" t="str">
            <v>芥蘭(切)</v>
          </cell>
          <cell r="F746">
            <v>73</v>
          </cell>
          <cell r="G746" t="str">
            <v>柴魚片</v>
          </cell>
          <cell r="H746">
            <v>0.5</v>
          </cell>
        </row>
        <row r="747">
          <cell r="C747" t="str">
            <v>蔥酥芥蘭</v>
          </cell>
          <cell r="D747">
            <v>2</v>
          </cell>
          <cell r="E747" t="str">
            <v>芥蘭(切)</v>
          </cell>
          <cell r="F747">
            <v>73</v>
          </cell>
          <cell r="G747" t="str">
            <v>紅蔥末</v>
          </cell>
          <cell r="H747">
            <v>0.5</v>
          </cell>
        </row>
        <row r="748">
          <cell r="C748" t="str">
            <v>薑絲油菜</v>
          </cell>
          <cell r="D748">
            <v>2</v>
          </cell>
          <cell r="E748" t="str">
            <v>油菜(切)</v>
          </cell>
          <cell r="F748">
            <v>70</v>
          </cell>
          <cell r="G748" t="str">
            <v>薑絲</v>
          </cell>
          <cell r="H748">
            <v>0.5</v>
          </cell>
        </row>
        <row r="749">
          <cell r="C749" t="str">
            <v>蒜香油菜</v>
          </cell>
          <cell r="D749">
            <v>2</v>
          </cell>
          <cell r="E749" t="str">
            <v>油菜(切)</v>
          </cell>
          <cell r="F749">
            <v>70</v>
          </cell>
          <cell r="G749" t="str">
            <v>蒜末</v>
          </cell>
          <cell r="H749">
            <v>0.5</v>
          </cell>
        </row>
        <row r="750">
          <cell r="C750" t="str">
            <v>蔥酥油菜</v>
          </cell>
          <cell r="D750">
            <v>2</v>
          </cell>
          <cell r="E750" t="str">
            <v>油菜(切)</v>
          </cell>
          <cell r="F750">
            <v>70</v>
          </cell>
          <cell r="G750" t="str">
            <v>紅蔥末</v>
          </cell>
          <cell r="H750">
            <v>0.5</v>
          </cell>
        </row>
        <row r="751">
          <cell r="C751" t="str">
            <v>芝麻油菜</v>
          </cell>
          <cell r="D751">
            <v>2</v>
          </cell>
          <cell r="E751" t="str">
            <v>油菜(切)</v>
          </cell>
          <cell r="F751">
            <v>70</v>
          </cell>
          <cell r="G751" t="str">
            <v>白芝麻</v>
          </cell>
          <cell r="H751">
            <v>0.25</v>
          </cell>
        </row>
        <row r="752">
          <cell r="C752" t="str">
            <v>枸杞油菜</v>
          </cell>
          <cell r="D752">
            <v>3</v>
          </cell>
          <cell r="E752" t="str">
            <v>油菜(切)</v>
          </cell>
          <cell r="F752">
            <v>70</v>
          </cell>
          <cell r="G752" t="str">
            <v>枸杞</v>
          </cell>
          <cell r="H752">
            <v>0.2</v>
          </cell>
          <cell r="I752" t="str">
            <v>蒜末</v>
          </cell>
          <cell r="J752">
            <v>0.5</v>
          </cell>
        </row>
        <row r="753">
          <cell r="C753" t="str">
            <v>蒜香菠菜</v>
          </cell>
          <cell r="D753">
            <v>2</v>
          </cell>
          <cell r="E753" t="str">
            <v>菠菜(切)</v>
          </cell>
          <cell r="F753">
            <v>87</v>
          </cell>
          <cell r="G753" t="str">
            <v>蒜末</v>
          </cell>
          <cell r="H753">
            <v>0.5</v>
          </cell>
        </row>
        <row r="754">
          <cell r="C754" t="str">
            <v>薑絲菠菜</v>
          </cell>
          <cell r="D754">
            <v>2</v>
          </cell>
          <cell r="E754" t="str">
            <v>菠菜(切)</v>
          </cell>
          <cell r="F754">
            <v>87</v>
          </cell>
          <cell r="G754" t="str">
            <v>薑絲</v>
          </cell>
          <cell r="H754">
            <v>0.5</v>
          </cell>
        </row>
        <row r="755">
          <cell r="C755" t="str">
            <v>蔥酥菠菜</v>
          </cell>
          <cell r="D755">
            <v>2</v>
          </cell>
          <cell r="E755" t="str">
            <v>菠菜(切)</v>
          </cell>
          <cell r="F755">
            <v>87</v>
          </cell>
          <cell r="G755" t="str">
            <v>紅蔥末</v>
          </cell>
          <cell r="H755">
            <v>0.5</v>
          </cell>
        </row>
        <row r="756">
          <cell r="C756" t="str">
            <v>炒菠菜</v>
          </cell>
          <cell r="D756">
            <v>2</v>
          </cell>
          <cell r="E756" t="str">
            <v>菠菜(切)</v>
          </cell>
          <cell r="F756">
            <v>87</v>
          </cell>
          <cell r="G756" t="str">
            <v>紅蔥末</v>
          </cell>
          <cell r="H756">
            <v>0.5</v>
          </cell>
        </row>
        <row r="757">
          <cell r="C757" t="str">
            <v>炒菠菜(3)</v>
          </cell>
          <cell r="D757">
            <v>2</v>
          </cell>
          <cell r="E757" t="str">
            <v>菠菜(切)</v>
          </cell>
          <cell r="F757">
            <v>87</v>
          </cell>
          <cell r="G757" t="str">
            <v>枸杞</v>
          </cell>
          <cell r="H757">
            <v>0.2</v>
          </cell>
        </row>
        <row r="758">
          <cell r="C758" t="str">
            <v>芝麻菠菜</v>
          </cell>
          <cell r="D758">
            <v>2</v>
          </cell>
          <cell r="E758" t="str">
            <v>菠菜(切)</v>
          </cell>
          <cell r="F758">
            <v>87</v>
          </cell>
          <cell r="G758" t="str">
            <v>白芝麻</v>
          </cell>
          <cell r="H758">
            <v>0.3</v>
          </cell>
        </row>
        <row r="759">
          <cell r="C759" t="str">
            <v>菠菜炒金菇</v>
          </cell>
          <cell r="D759">
            <v>2</v>
          </cell>
          <cell r="E759" t="str">
            <v>菠菜(切)</v>
          </cell>
          <cell r="F759">
            <v>87</v>
          </cell>
          <cell r="G759" t="str">
            <v>金針菇</v>
          </cell>
          <cell r="H759">
            <v>2</v>
          </cell>
          <cell r="I759" t="str">
            <v>蒜末</v>
          </cell>
        </row>
        <row r="760">
          <cell r="C760" t="str">
            <v>山藥枸杞菠菜</v>
          </cell>
          <cell r="D760">
            <v>3</v>
          </cell>
          <cell r="E760" t="str">
            <v>菠菜(切)</v>
          </cell>
          <cell r="F760">
            <v>87</v>
          </cell>
          <cell r="G760" t="str">
            <v>山藥</v>
          </cell>
          <cell r="H760">
            <v>5</v>
          </cell>
          <cell r="I760" t="str">
            <v>枸杞</v>
          </cell>
          <cell r="J760">
            <v>0.2</v>
          </cell>
        </row>
        <row r="761">
          <cell r="C761" t="str">
            <v>番茄炒菠菜</v>
          </cell>
          <cell r="D761">
            <v>3</v>
          </cell>
          <cell r="E761" t="str">
            <v>菠菜(切)</v>
          </cell>
          <cell r="F761">
            <v>87</v>
          </cell>
          <cell r="G761" t="str">
            <v>番茄</v>
          </cell>
          <cell r="H761">
            <v>5</v>
          </cell>
          <cell r="I761" t="str">
            <v>蒜末</v>
          </cell>
        </row>
        <row r="762">
          <cell r="C762" t="str">
            <v>蠔油青江菜</v>
          </cell>
          <cell r="D762">
            <v>2</v>
          </cell>
          <cell r="E762" t="str">
            <v>青江菜(切)</v>
          </cell>
          <cell r="F762">
            <v>75</v>
          </cell>
          <cell r="G762" t="str">
            <v>素蠔油</v>
          </cell>
          <cell r="H762">
            <v>1</v>
          </cell>
        </row>
        <row r="763">
          <cell r="C763" t="str">
            <v>蒜香青江菜</v>
          </cell>
          <cell r="D763">
            <v>2</v>
          </cell>
          <cell r="E763" t="str">
            <v>青江菜(切)</v>
          </cell>
          <cell r="F763">
            <v>75</v>
          </cell>
          <cell r="G763" t="str">
            <v>蒜末</v>
          </cell>
          <cell r="H763">
            <v>0.5</v>
          </cell>
        </row>
        <row r="764">
          <cell r="C764" t="str">
            <v>薑絲青江菜</v>
          </cell>
          <cell r="D764">
            <v>2</v>
          </cell>
          <cell r="E764" t="str">
            <v>青江菜(切)</v>
          </cell>
          <cell r="F764">
            <v>75</v>
          </cell>
          <cell r="G764" t="str">
            <v>薑絲</v>
          </cell>
          <cell r="H764">
            <v>0.5</v>
          </cell>
        </row>
        <row r="765">
          <cell r="C765" t="str">
            <v>香菇青江菜</v>
          </cell>
          <cell r="D765">
            <v>2</v>
          </cell>
          <cell r="E765" t="str">
            <v>青江菜(切)</v>
          </cell>
          <cell r="F765">
            <v>75</v>
          </cell>
          <cell r="G765" t="str">
            <v>濕香菇</v>
          </cell>
          <cell r="H765">
            <v>5</v>
          </cell>
        </row>
        <row r="766">
          <cell r="C766" t="str">
            <v>油揚炒青江菜</v>
          </cell>
          <cell r="D766">
            <v>3</v>
          </cell>
          <cell r="E766" t="str">
            <v>青江菜(切)</v>
          </cell>
          <cell r="F766">
            <v>75</v>
          </cell>
          <cell r="G766" t="str">
            <v>豆包(炸)</v>
          </cell>
          <cell r="H766">
            <v>3</v>
          </cell>
          <cell r="I766" t="str">
            <v>蒜末</v>
          </cell>
        </row>
        <row r="767">
          <cell r="C767" t="str">
            <v>枸杞青江菜</v>
          </cell>
          <cell r="D767">
            <v>2</v>
          </cell>
          <cell r="E767" t="str">
            <v>青江菜(切)</v>
          </cell>
          <cell r="F767">
            <v>75</v>
          </cell>
          <cell r="G767" t="str">
            <v>枸杞</v>
          </cell>
          <cell r="H767">
            <v>0.25</v>
          </cell>
          <cell r="I767" t="str">
            <v>蒜末</v>
          </cell>
          <cell r="J767">
            <v>0.5</v>
          </cell>
        </row>
        <row r="768">
          <cell r="C768" t="str">
            <v>紅卜青江菜</v>
          </cell>
          <cell r="D768">
            <v>2</v>
          </cell>
          <cell r="E768" t="str">
            <v>青江菜(切)</v>
          </cell>
          <cell r="F768">
            <v>75</v>
          </cell>
          <cell r="G768" t="str">
            <v>紅卜</v>
          </cell>
          <cell r="H768">
            <v>5</v>
          </cell>
        </row>
        <row r="769">
          <cell r="C769" t="str">
            <v>蔥酥青江菜</v>
          </cell>
          <cell r="D769">
            <v>2</v>
          </cell>
          <cell r="E769" t="str">
            <v>青江菜(切)</v>
          </cell>
          <cell r="F769">
            <v>75</v>
          </cell>
          <cell r="G769" t="str">
            <v>紅蔥末</v>
          </cell>
          <cell r="H769">
            <v>0.5</v>
          </cell>
        </row>
        <row r="770">
          <cell r="C770" t="str">
            <v>有機蔬菜</v>
          </cell>
          <cell r="D770">
            <v>2</v>
          </cell>
          <cell r="E770" t="str">
            <v>有機蔬菜(切)</v>
          </cell>
          <cell r="F770">
            <v>69.5</v>
          </cell>
          <cell r="G770" t="str">
            <v>蒜末</v>
          </cell>
          <cell r="H770">
            <v>0.5</v>
          </cell>
        </row>
        <row r="771">
          <cell r="C771" t="str">
            <v>有機荷葉白菜</v>
          </cell>
          <cell r="D771">
            <v>2</v>
          </cell>
          <cell r="E771" t="str">
            <v>有機荷葉白菜</v>
          </cell>
          <cell r="F771">
            <v>75</v>
          </cell>
          <cell r="G771" t="str">
            <v>蒜末</v>
          </cell>
          <cell r="H771">
            <v>0.5</v>
          </cell>
        </row>
        <row r="772">
          <cell r="C772" t="str">
            <v>有機青江菜</v>
          </cell>
          <cell r="D772">
            <v>2</v>
          </cell>
          <cell r="E772" t="str">
            <v>有機青江菜</v>
          </cell>
          <cell r="F772">
            <v>75</v>
          </cell>
          <cell r="G772" t="str">
            <v>蒜末</v>
          </cell>
          <cell r="H772">
            <v>0.5</v>
          </cell>
        </row>
        <row r="773">
          <cell r="C773" t="str">
            <v>有機小白菜</v>
          </cell>
          <cell r="D773">
            <v>2</v>
          </cell>
          <cell r="E773" t="str">
            <v>有機小白菜</v>
          </cell>
          <cell r="F773">
            <v>75</v>
          </cell>
          <cell r="G773" t="str">
            <v>蒜末</v>
          </cell>
          <cell r="H773">
            <v>0.5</v>
          </cell>
        </row>
        <row r="774">
          <cell r="C774" t="str">
            <v>有機小松菜</v>
          </cell>
          <cell r="D774">
            <v>2</v>
          </cell>
          <cell r="E774" t="str">
            <v>有機小松菜</v>
          </cell>
          <cell r="F774">
            <v>70</v>
          </cell>
          <cell r="G774" t="str">
            <v>蒜末</v>
          </cell>
          <cell r="H774">
            <v>0.5</v>
          </cell>
        </row>
        <row r="775">
          <cell r="C775" t="str">
            <v>有機黑葉白菜</v>
          </cell>
          <cell r="D775">
            <v>2</v>
          </cell>
          <cell r="E775" t="str">
            <v>有機黑葉白菜</v>
          </cell>
          <cell r="F775">
            <v>75</v>
          </cell>
          <cell r="G775" t="str">
            <v>蒜末</v>
          </cell>
          <cell r="H775">
            <v>0.5</v>
          </cell>
        </row>
        <row r="776">
          <cell r="C776" t="str">
            <v>有機青松菜</v>
          </cell>
          <cell r="D776">
            <v>2</v>
          </cell>
          <cell r="E776" t="str">
            <v>有機青松菜</v>
          </cell>
          <cell r="F776">
            <v>75</v>
          </cell>
          <cell r="G776" t="str">
            <v>蒜末</v>
          </cell>
          <cell r="H776">
            <v>0.5</v>
          </cell>
        </row>
        <row r="777">
          <cell r="C777" t="str">
            <v>有機廣島菜</v>
          </cell>
          <cell r="D777">
            <v>2</v>
          </cell>
          <cell r="E777" t="str">
            <v>有機廣島菜</v>
          </cell>
          <cell r="F777">
            <v>70</v>
          </cell>
          <cell r="G777" t="str">
            <v>蒜末</v>
          </cell>
          <cell r="H777">
            <v>0.5</v>
          </cell>
        </row>
        <row r="778">
          <cell r="C778" t="str">
            <v>有機千寶菜</v>
          </cell>
          <cell r="D778">
            <v>2</v>
          </cell>
          <cell r="E778" t="str">
            <v>有機千寶菜</v>
          </cell>
          <cell r="F778">
            <v>70</v>
          </cell>
          <cell r="G778" t="str">
            <v>蒜末</v>
          </cell>
          <cell r="H778">
            <v>0.5</v>
          </cell>
        </row>
        <row r="779">
          <cell r="C779" t="str">
            <v>有機空心菜</v>
          </cell>
          <cell r="D779">
            <v>2</v>
          </cell>
          <cell r="E779" t="str">
            <v>有機空心菜</v>
          </cell>
          <cell r="F779">
            <v>87</v>
          </cell>
          <cell r="G779" t="str">
            <v>蒜末</v>
          </cell>
          <cell r="H779">
            <v>0.5</v>
          </cell>
        </row>
        <row r="780">
          <cell r="C780" t="str">
            <v>有機高麗菜</v>
          </cell>
          <cell r="D780">
            <v>2</v>
          </cell>
          <cell r="E780" t="str">
            <v>有機高麗菜</v>
          </cell>
          <cell r="F780">
            <v>80</v>
          </cell>
          <cell r="G780" t="str">
            <v>蒜末</v>
          </cell>
          <cell r="H780">
            <v>0.5</v>
          </cell>
        </row>
        <row r="781">
          <cell r="C781" t="str">
            <v>有機味美菜</v>
          </cell>
          <cell r="D781">
            <v>2</v>
          </cell>
          <cell r="E781" t="str">
            <v>有機味美菜</v>
          </cell>
          <cell r="F781">
            <v>75</v>
          </cell>
          <cell r="G781" t="str">
            <v>蒜末</v>
          </cell>
          <cell r="H781">
            <v>0.5</v>
          </cell>
        </row>
        <row r="782">
          <cell r="C782" t="str">
            <v>有機油菜</v>
          </cell>
          <cell r="D782">
            <v>2</v>
          </cell>
          <cell r="E782" t="str">
            <v>有機油菜</v>
          </cell>
          <cell r="F782">
            <v>70</v>
          </cell>
          <cell r="G782" t="str">
            <v>蒜末</v>
          </cell>
          <cell r="H782">
            <v>0.5</v>
          </cell>
        </row>
        <row r="783">
          <cell r="C783" t="str">
            <v>有機萵苣菜</v>
          </cell>
          <cell r="D783">
            <v>2</v>
          </cell>
          <cell r="E783" t="str">
            <v>有機萵苣菜</v>
          </cell>
          <cell r="F783">
            <v>83</v>
          </cell>
          <cell r="G783" t="str">
            <v>蒜末</v>
          </cell>
          <cell r="H783">
            <v>0.5</v>
          </cell>
        </row>
        <row r="784">
          <cell r="C784" t="str">
            <v>有機菠菜</v>
          </cell>
          <cell r="D784">
            <v>2</v>
          </cell>
          <cell r="E784" t="str">
            <v>有機菠菜</v>
          </cell>
          <cell r="F784">
            <v>87</v>
          </cell>
          <cell r="G784" t="str">
            <v>蒜末</v>
          </cell>
          <cell r="H784">
            <v>0.5</v>
          </cell>
        </row>
        <row r="785">
          <cell r="C785" t="str">
            <v>有機莧菜</v>
          </cell>
          <cell r="D785">
            <v>2</v>
          </cell>
          <cell r="E785" t="str">
            <v>有機莧菜</v>
          </cell>
          <cell r="F785">
            <v>85</v>
          </cell>
          <cell r="G785" t="str">
            <v>蒜末</v>
          </cell>
          <cell r="H785">
            <v>0.5</v>
          </cell>
        </row>
        <row r="786">
          <cell r="C786" t="str">
            <v>有機油江菜</v>
          </cell>
          <cell r="D786">
            <v>2</v>
          </cell>
          <cell r="E786" t="str">
            <v>有機油江菜</v>
          </cell>
          <cell r="F786">
            <v>75</v>
          </cell>
          <cell r="G786" t="str">
            <v>蒜末</v>
          </cell>
          <cell r="H786">
            <v>0.5</v>
          </cell>
        </row>
        <row r="787">
          <cell r="C787" t="str">
            <v>有機福山萵苣</v>
          </cell>
          <cell r="D787">
            <v>2</v>
          </cell>
          <cell r="E787" t="str">
            <v>有機福山萵苣</v>
          </cell>
          <cell r="F787">
            <v>83</v>
          </cell>
          <cell r="G787" t="str">
            <v>蒜末</v>
          </cell>
          <cell r="H787">
            <v>0.5</v>
          </cell>
        </row>
        <row r="788">
          <cell r="C788" t="str">
            <v>有機山菠菜</v>
          </cell>
          <cell r="D788">
            <v>2</v>
          </cell>
          <cell r="E788" t="str">
            <v>有機山菠菜</v>
          </cell>
          <cell r="F788">
            <v>87</v>
          </cell>
          <cell r="G788" t="str">
            <v>蒜末</v>
          </cell>
          <cell r="H788">
            <v>0.5</v>
          </cell>
        </row>
        <row r="789">
          <cell r="C789" t="str">
            <v>有機蘿蔓萵苣</v>
          </cell>
          <cell r="D789">
            <v>2</v>
          </cell>
          <cell r="E789" t="str">
            <v>有機蘿蔓萵苣</v>
          </cell>
          <cell r="F789">
            <v>83</v>
          </cell>
          <cell r="G789" t="str">
            <v>蒜末</v>
          </cell>
          <cell r="H789">
            <v>0.5</v>
          </cell>
        </row>
        <row r="790">
          <cell r="C790" t="str">
            <v>有機山茼蒿</v>
          </cell>
          <cell r="D790">
            <v>2</v>
          </cell>
          <cell r="E790" t="str">
            <v>有機山茼蒿</v>
          </cell>
          <cell r="F790">
            <v>87</v>
          </cell>
          <cell r="G790" t="str">
            <v>蒜末</v>
          </cell>
          <cell r="H790">
            <v>0.5</v>
          </cell>
        </row>
        <row r="791">
          <cell r="C791" t="str">
            <v>有機A菜</v>
          </cell>
          <cell r="D791">
            <v>2</v>
          </cell>
          <cell r="E791" t="str">
            <v>有機A菜</v>
          </cell>
          <cell r="F791">
            <v>85</v>
          </cell>
          <cell r="G791" t="str">
            <v>蒜末</v>
          </cell>
          <cell r="H791">
            <v>0.5</v>
          </cell>
        </row>
        <row r="792">
          <cell r="C792" t="str">
            <v>有機白莧菜</v>
          </cell>
          <cell r="D792">
            <v>2</v>
          </cell>
          <cell r="E792" t="str">
            <v>有機白莧菜</v>
          </cell>
          <cell r="F792">
            <v>85</v>
          </cell>
          <cell r="G792" t="str">
            <v>蒜末</v>
          </cell>
          <cell r="H792">
            <v>0.5</v>
          </cell>
        </row>
        <row r="793">
          <cell r="C793" t="str">
            <v>薑絲芥藍</v>
          </cell>
          <cell r="D793">
            <v>2</v>
          </cell>
          <cell r="E793" t="str">
            <v>芥藍菜(切)</v>
          </cell>
          <cell r="F793">
            <v>75</v>
          </cell>
          <cell r="G793" t="str">
            <v>薑絲</v>
          </cell>
          <cell r="H793">
            <v>0.5</v>
          </cell>
        </row>
        <row r="794">
          <cell r="C794" t="str">
            <v>枸杞芥藍菜</v>
          </cell>
          <cell r="D794">
            <v>2</v>
          </cell>
          <cell r="E794" t="str">
            <v>芥藍菜(切)</v>
          </cell>
          <cell r="F794">
            <v>75</v>
          </cell>
          <cell r="G794" t="str">
            <v>枸杞</v>
          </cell>
          <cell r="H794">
            <v>0.25</v>
          </cell>
        </row>
        <row r="795">
          <cell r="C795" t="str">
            <v>蒜香地瓜葉</v>
          </cell>
          <cell r="D795">
            <v>2</v>
          </cell>
          <cell r="E795" t="str">
            <v>地瓜葉(切)</v>
          </cell>
          <cell r="F795">
            <v>81</v>
          </cell>
          <cell r="G795" t="str">
            <v>蒜末</v>
          </cell>
          <cell r="H795">
            <v>0.5</v>
          </cell>
        </row>
        <row r="796">
          <cell r="C796" t="str">
            <v>薑絲地瓜葉</v>
          </cell>
          <cell r="D796">
            <v>2</v>
          </cell>
          <cell r="E796" t="str">
            <v>地瓜葉(切)</v>
          </cell>
          <cell r="F796">
            <v>81</v>
          </cell>
          <cell r="G796" t="str">
            <v>薑絲</v>
          </cell>
          <cell r="H796">
            <v>0.5</v>
          </cell>
        </row>
        <row r="797">
          <cell r="C797" t="str">
            <v>蔥酥地瓜葉</v>
          </cell>
          <cell r="D797">
            <v>2</v>
          </cell>
          <cell r="E797" t="str">
            <v>地瓜葉(切)</v>
          </cell>
          <cell r="F797">
            <v>81</v>
          </cell>
          <cell r="G797" t="str">
            <v>紅蔥末</v>
          </cell>
          <cell r="H797">
            <v>0.5</v>
          </cell>
        </row>
        <row r="798">
          <cell r="C798" t="str">
            <v>蒜香芥菜</v>
          </cell>
          <cell r="D798">
            <v>2</v>
          </cell>
          <cell r="E798" t="str">
            <v>小芥菜(切)</v>
          </cell>
          <cell r="F798">
            <v>82</v>
          </cell>
          <cell r="G798" t="str">
            <v>蒜末</v>
          </cell>
          <cell r="H798">
            <v>0.5</v>
          </cell>
        </row>
        <row r="800">
          <cell r="C800" t="str">
            <v>味噌海芽湯</v>
          </cell>
          <cell r="D800">
            <v>3</v>
          </cell>
          <cell r="E800" t="str">
            <v>乾海芽</v>
          </cell>
          <cell r="F800">
            <v>1.2</v>
          </cell>
          <cell r="G800" t="str">
            <v>柴魚片</v>
          </cell>
          <cell r="H800">
            <v>0.25</v>
          </cell>
          <cell r="I800" t="str">
            <v>味噌(9kg/箱)</v>
          </cell>
          <cell r="J800">
            <v>9</v>
          </cell>
        </row>
        <row r="801">
          <cell r="C801" t="str">
            <v>味噌豆腐湯</v>
          </cell>
          <cell r="D801">
            <v>4</v>
          </cell>
          <cell r="E801" t="str">
            <v>非基改豆腐條</v>
          </cell>
          <cell r="F801">
            <v>32</v>
          </cell>
          <cell r="G801" t="str">
            <v>赤味噌(9kg/箱)</v>
          </cell>
          <cell r="H801">
            <v>9</v>
          </cell>
          <cell r="I801" t="str">
            <v>柴魚片</v>
          </cell>
          <cell r="J801">
            <v>0.3</v>
          </cell>
          <cell r="K801" t="str">
            <v>青蔥珠</v>
          </cell>
          <cell r="L801">
            <v>2</v>
          </cell>
        </row>
        <row r="802">
          <cell r="C802" t="str">
            <v>味噌大根湯</v>
          </cell>
          <cell r="D802">
            <v>4</v>
          </cell>
          <cell r="E802" t="str">
            <v>白蘿蔔片丁</v>
          </cell>
          <cell r="F802">
            <v>25</v>
          </cell>
          <cell r="G802" t="str">
            <v>非基改油片絲</v>
          </cell>
          <cell r="H802">
            <v>3</v>
          </cell>
          <cell r="I802" t="str">
            <v>味噌(9kg/箱)</v>
          </cell>
          <cell r="J802">
            <v>9</v>
          </cell>
          <cell r="K802" t="str">
            <v>柴魚片</v>
          </cell>
          <cell r="L802">
            <v>0.2</v>
          </cell>
        </row>
        <row r="803">
          <cell r="C803" t="str">
            <v>味噌大根湯(2)</v>
          </cell>
          <cell r="D803">
            <v>4</v>
          </cell>
          <cell r="E803" t="str">
            <v>白蘿蔔片丁</v>
          </cell>
          <cell r="F803">
            <v>30</v>
          </cell>
          <cell r="G803" t="str">
            <v>味噌(9kg/箱)</v>
          </cell>
          <cell r="H803">
            <v>9</v>
          </cell>
          <cell r="I803" t="str">
            <v>柴魚片</v>
          </cell>
          <cell r="J803">
            <v>0.5</v>
          </cell>
          <cell r="K803" t="str">
            <v>青蔥珠</v>
          </cell>
          <cell r="L803">
            <v>2</v>
          </cell>
        </row>
        <row r="804">
          <cell r="C804" t="str">
            <v>味噌蔬菜湯</v>
          </cell>
          <cell r="D804">
            <v>4</v>
          </cell>
          <cell r="E804" t="str">
            <v>大白菜段</v>
          </cell>
          <cell r="F804">
            <v>30</v>
          </cell>
          <cell r="G804" t="str">
            <v>剝皮洋蔥原件</v>
          </cell>
          <cell r="H804">
            <v>5</v>
          </cell>
          <cell r="I804" t="str">
            <v>非基改油片絲</v>
          </cell>
          <cell r="J804">
            <v>5</v>
          </cell>
          <cell r="K804" t="str">
            <v>青蔥珠</v>
          </cell>
          <cell r="L804">
            <v>2</v>
          </cell>
          <cell r="M804" t="str">
            <v>赤味噌(9kg/箱)</v>
          </cell>
          <cell r="N804">
            <v>9</v>
          </cell>
        </row>
        <row r="805">
          <cell r="C805" t="str">
            <v>味噌蔬菜湯(2)</v>
          </cell>
          <cell r="D805">
            <v>6</v>
          </cell>
          <cell r="E805" t="str">
            <v>大白菜段</v>
          </cell>
          <cell r="F805">
            <v>20</v>
          </cell>
          <cell r="G805" t="str">
            <v>剝皮洋蔥原件</v>
          </cell>
          <cell r="H805">
            <v>4</v>
          </cell>
          <cell r="I805" t="str">
            <v>非基改油片絲</v>
          </cell>
          <cell r="J805">
            <v>5</v>
          </cell>
          <cell r="K805" t="str">
            <v>鴻喜菇</v>
          </cell>
          <cell r="L805">
            <v>5</v>
          </cell>
          <cell r="M805" t="str">
            <v>青蔥珠</v>
          </cell>
          <cell r="N805">
            <v>2</v>
          </cell>
          <cell r="O805" t="str">
            <v>味噌(9kg/箱)</v>
          </cell>
          <cell r="P805">
            <v>9</v>
          </cell>
        </row>
        <row r="806">
          <cell r="C806" t="str">
            <v>小魚味噌湯</v>
          </cell>
          <cell r="D806">
            <v>2</v>
          </cell>
          <cell r="E806" t="str">
            <v>小魚乾</v>
          </cell>
          <cell r="F806">
            <v>0.7</v>
          </cell>
          <cell r="G806" t="str">
            <v>非基改豆腐條</v>
          </cell>
          <cell r="H806">
            <v>25</v>
          </cell>
          <cell r="I806" t="str">
            <v>剝皮洋蔥原件</v>
          </cell>
          <cell r="J806">
            <v>10</v>
          </cell>
          <cell r="K806" t="str">
            <v>味噌(9kg/箱)</v>
          </cell>
          <cell r="L806">
            <v>9</v>
          </cell>
        </row>
        <row r="807">
          <cell r="C807" t="str">
            <v>味噌海芽湯(2)</v>
          </cell>
          <cell r="D807">
            <v>4</v>
          </cell>
          <cell r="E807" t="str">
            <v>乾海芽</v>
          </cell>
          <cell r="F807">
            <v>1.2</v>
          </cell>
          <cell r="G807" t="str">
            <v>非基改油片絲</v>
          </cell>
          <cell r="H807">
            <v>3</v>
          </cell>
          <cell r="I807" t="str">
            <v>柴魚片</v>
          </cell>
          <cell r="J807">
            <v>0.5</v>
          </cell>
          <cell r="K807" t="str">
            <v>味噌(9kg/箱)</v>
          </cell>
          <cell r="L807">
            <v>9</v>
          </cell>
        </row>
        <row r="808">
          <cell r="C808" t="str">
            <v>薑絲海芽湯</v>
          </cell>
          <cell r="D808">
            <v>3</v>
          </cell>
          <cell r="E808" t="str">
            <v>乾海芽</v>
          </cell>
          <cell r="F808">
            <v>1.2</v>
          </cell>
          <cell r="G808" t="str">
            <v>大骨</v>
          </cell>
          <cell r="H808">
            <v>5</v>
          </cell>
          <cell r="I808" t="str">
            <v>薑絲</v>
          </cell>
          <cell r="J808">
            <v>0.5</v>
          </cell>
        </row>
        <row r="809">
          <cell r="C809" t="str">
            <v>海芽肉絲湯</v>
          </cell>
          <cell r="D809">
            <v>3</v>
          </cell>
          <cell r="E809" t="str">
            <v>乾海芽</v>
          </cell>
          <cell r="F809">
            <v>1.2</v>
          </cell>
          <cell r="G809" t="str">
            <v>肉絲</v>
          </cell>
          <cell r="H809">
            <v>7</v>
          </cell>
          <cell r="I809" t="str">
            <v>薑絲</v>
          </cell>
          <cell r="J809">
            <v>0.5</v>
          </cell>
        </row>
        <row r="810">
          <cell r="C810" t="str">
            <v>針菇海芽湯</v>
          </cell>
          <cell r="D810">
            <v>3</v>
          </cell>
          <cell r="E810" t="str">
            <v>乾海芽</v>
          </cell>
          <cell r="F810">
            <v>1.2</v>
          </cell>
          <cell r="G810" t="str">
            <v>金針菇</v>
          </cell>
          <cell r="H810">
            <v>10</v>
          </cell>
          <cell r="I810" t="str">
            <v>肉絲</v>
          </cell>
          <cell r="J810">
            <v>7</v>
          </cell>
        </row>
        <row r="811">
          <cell r="C811" t="str">
            <v>海芽蛋花湯</v>
          </cell>
          <cell r="D811">
            <v>3</v>
          </cell>
          <cell r="E811" t="str">
            <v>乾海芽</v>
          </cell>
          <cell r="F811">
            <v>1.2</v>
          </cell>
          <cell r="G811" t="str">
            <v>CAS殼蛋</v>
          </cell>
          <cell r="H811">
            <v>5</v>
          </cell>
          <cell r="I811" t="str">
            <v>薑絲</v>
          </cell>
          <cell r="J811">
            <v>0.5</v>
          </cell>
        </row>
        <row r="812">
          <cell r="C812" t="str">
            <v>紫菜蛋花湯</v>
          </cell>
          <cell r="D812">
            <v>3</v>
          </cell>
          <cell r="E812" t="str">
            <v>紫菜片</v>
          </cell>
          <cell r="F812">
            <v>1</v>
          </cell>
          <cell r="G812" t="str">
            <v>CAS殼蛋</v>
          </cell>
          <cell r="H812">
            <v>5</v>
          </cell>
          <cell r="I812" t="str">
            <v>青蔥珠</v>
          </cell>
          <cell r="J812">
            <v>2</v>
          </cell>
        </row>
        <row r="813">
          <cell r="C813" t="str">
            <v>紫菜蛋花湯(2)</v>
          </cell>
          <cell r="D813">
            <v>3</v>
          </cell>
          <cell r="E813" t="str">
            <v>紫菜片</v>
          </cell>
          <cell r="F813">
            <v>1</v>
          </cell>
          <cell r="G813" t="str">
            <v>大白菜段</v>
          </cell>
          <cell r="H813">
            <v>5</v>
          </cell>
          <cell r="I813" t="str">
            <v>CAS殼蛋</v>
          </cell>
          <cell r="J813">
            <v>3</v>
          </cell>
        </row>
        <row r="814">
          <cell r="C814" t="str">
            <v>白菜蛋花湯</v>
          </cell>
          <cell r="D814">
            <v>3</v>
          </cell>
          <cell r="E814" t="str">
            <v>大白菜段</v>
          </cell>
          <cell r="F814">
            <v>30</v>
          </cell>
          <cell r="G814" t="str">
            <v>CAS殼蛋</v>
          </cell>
          <cell r="H814">
            <v>3</v>
          </cell>
          <cell r="I814" t="str">
            <v>柴魚片</v>
          </cell>
          <cell r="J814">
            <v>0.3</v>
          </cell>
        </row>
        <row r="815">
          <cell r="C815" t="str">
            <v>味噌蛋花湯</v>
          </cell>
          <cell r="D815">
            <v>3</v>
          </cell>
          <cell r="E815" t="str">
            <v>CAS殼蛋</v>
          </cell>
          <cell r="F815">
            <v>5</v>
          </cell>
          <cell r="G815" t="str">
            <v>白蘿蔔片丁</v>
          </cell>
          <cell r="H815">
            <v>25</v>
          </cell>
          <cell r="I815" t="str">
            <v>味噌(9kg/箱)</v>
          </cell>
          <cell r="J815">
            <v>9</v>
          </cell>
        </row>
        <row r="816">
          <cell r="C816" t="str">
            <v>味噌蛋花湯(2)</v>
          </cell>
          <cell r="D816">
            <v>4</v>
          </cell>
          <cell r="E816" t="str">
            <v>CAS殼蛋</v>
          </cell>
          <cell r="F816">
            <v>5</v>
          </cell>
          <cell r="G816" t="str">
            <v>乾海芽</v>
          </cell>
          <cell r="H816">
            <v>0.9</v>
          </cell>
          <cell r="I816" t="str">
            <v>味噌(9kg/箱)</v>
          </cell>
          <cell r="J816">
            <v>9</v>
          </cell>
        </row>
        <row r="817">
          <cell r="C817" t="str">
            <v>海帶蛋花湯</v>
          </cell>
          <cell r="D817">
            <v>3</v>
          </cell>
          <cell r="E817" t="str">
            <v>CAS殼蛋</v>
          </cell>
          <cell r="F817">
            <v>5</v>
          </cell>
          <cell r="G817" t="str">
            <v>乾海結</v>
          </cell>
          <cell r="H817">
            <v>3</v>
          </cell>
          <cell r="I817" t="str">
            <v>薑絲</v>
          </cell>
          <cell r="J817">
            <v>0.5</v>
          </cell>
        </row>
        <row r="818">
          <cell r="C818" t="str">
            <v>紫菜丸片湯</v>
          </cell>
          <cell r="D818">
            <v>3</v>
          </cell>
          <cell r="E818" t="str">
            <v>紫菜片</v>
          </cell>
          <cell r="F818">
            <v>1.2</v>
          </cell>
          <cell r="G818" t="str">
            <v>CAS虱目魚丸</v>
          </cell>
          <cell r="H818">
            <v>8</v>
          </cell>
          <cell r="I818" t="str">
            <v>青蔥珠</v>
          </cell>
          <cell r="J818">
            <v>3</v>
          </cell>
        </row>
        <row r="819">
          <cell r="C819" t="str">
            <v>薑絲紫菜湯</v>
          </cell>
          <cell r="D819">
            <v>2</v>
          </cell>
          <cell r="E819" t="str">
            <v>紫菜片</v>
          </cell>
          <cell r="F819">
            <v>1</v>
          </cell>
          <cell r="G819" t="str">
            <v>大白菜段</v>
          </cell>
          <cell r="H819">
            <v>5</v>
          </cell>
          <cell r="I819" t="str">
            <v>薑絲</v>
          </cell>
          <cell r="J819">
            <v>0.5</v>
          </cell>
        </row>
        <row r="820">
          <cell r="C820" t="str">
            <v>洋蔥蛋花湯</v>
          </cell>
          <cell r="D820">
            <v>3</v>
          </cell>
          <cell r="E820" t="str">
            <v>剝皮洋蔥原件</v>
          </cell>
          <cell r="F820">
            <v>25</v>
          </cell>
          <cell r="G820" t="str">
            <v>金針菇</v>
          </cell>
          <cell r="H820">
            <v>5</v>
          </cell>
          <cell r="I820" t="str">
            <v>CAS殼蛋</v>
          </cell>
          <cell r="J820">
            <v>3</v>
          </cell>
        </row>
        <row r="821">
          <cell r="C821" t="str">
            <v>紫菜湯</v>
          </cell>
          <cell r="D821">
            <v>2</v>
          </cell>
          <cell r="E821" t="str">
            <v>紫菜片</v>
          </cell>
          <cell r="F821">
            <v>1.2</v>
          </cell>
          <cell r="G821" t="str">
            <v>青蔥珠</v>
          </cell>
          <cell r="H821">
            <v>3</v>
          </cell>
          <cell r="I821" t="str">
            <v>薑絲</v>
          </cell>
          <cell r="J821">
            <v>0.5</v>
          </cell>
        </row>
        <row r="822">
          <cell r="C822" t="str">
            <v>紫菜豆腐湯</v>
          </cell>
          <cell r="D822">
            <v>3</v>
          </cell>
          <cell r="E822" t="str">
            <v>紫菜片</v>
          </cell>
          <cell r="F822">
            <v>0.8</v>
          </cell>
          <cell r="G822" t="str">
            <v>非基改豆腐條</v>
          </cell>
          <cell r="H822">
            <v>28</v>
          </cell>
          <cell r="I822" t="str">
            <v>薑絲</v>
          </cell>
          <cell r="J822">
            <v>0.3</v>
          </cell>
        </row>
        <row r="823">
          <cell r="C823" t="str">
            <v>黃瓜蛋花湯</v>
          </cell>
          <cell r="D823">
            <v>2</v>
          </cell>
          <cell r="E823" t="str">
            <v>大黃瓜片</v>
          </cell>
          <cell r="F823">
            <v>25</v>
          </cell>
          <cell r="G823" t="str">
            <v>CAS殼蛋</v>
          </cell>
          <cell r="H823">
            <v>3</v>
          </cell>
        </row>
        <row r="824">
          <cell r="C824" t="str">
            <v>海結龍骨湯</v>
          </cell>
          <cell r="D824">
            <v>3</v>
          </cell>
          <cell r="E824" t="str">
            <v>乾海結</v>
          </cell>
          <cell r="F824">
            <v>13</v>
          </cell>
          <cell r="G824" t="str">
            <v>金針菇</v>
          </cell>
          <cell r="H824">
            <v>5</v>
          </cell>
          <cell r="I824" t="str">
            <v>龍骨</v>
          </cell>
          <cell r="J824">
            <v>7</v>
          </cell>
        </row>
        <row r="825">
          <cell r="C825" t="str">
            <v>海結大骨湯</v>
          </cell>
          <cell r="D825">
            <v>2</v>
          </cell>
          <cell r="E825" t="str">
            <v>乾海結</v>
          </cell>
          <cell r="F825">
            <v>13</v>
          </cell>
          <cell r="G825" t="str">
            <v>大骨</v>
          </cell>
          <cell r="H825">
            <v>5</v>
          </cell>
          <cell r="I825" t="str">
            <v>薑絲</v>
          </cell>
          <cell r="J825">
            <v>0.3</v>
          </cell>
        </row>
        <row r="826">
          <cell r="C826" t="str">
            <v>海結排骨湯</v>
          </cell>
          <cell r="D826">
            <v>2</v>
          </cell>
          <cell r="E826" t="str">
            <v>乾海結</v>
          </cell>
          <cell r="F826">
            <v>13</v>
          </cell>
          <cell r="G826" t="str">
            <v>龍骨</v>
          </cell>
          <cell r="H826">
            <v>7</v>
          </cell>
        </row>
        <row r="827">
          <cell r="C827" t="str">
            <v>海結黃芽湯</v>
          </cell>
          <cell r="D827">
            <v>3</v>
          </cell>
          <cell r="E827" t="str">
            <v>乾海結</v>
          </cell>
          <cell r="F827">
            <v>10</v>
          </cell>
          <cell r="G827" t="str">
            <v>黃豆芽</v>
          </cell>
          <cell r="H827">
            <v>8</v>
          </cell>
          <cell r="I827" t="str">
            <v>龍骨</v>
          </cell>
          <cell r="J827">
            <v>7</v>
          </cell>
        </row>
        <row r="828">
          <cell r="C828" t="str">
            <v>海結蘿蔔湯</v>
          </cell>
          <cell r="D828">
            <v>3</v>
          </cell>
          <cell r="E828" t="str">
            <v>乾海結</v>
          </cell>
          <cell r="F828">
            <v>4</v>
          </cell>
          <cell r="G828" t="str">
            <v>白蘿蔔片丁</v>
          </cell>
          <cell r="H828">
            <v>20</v>
          </cell>
          <cell r="I828" t="str">
            <v>薑絲</v>
          </cell>
          <cell r="J828">
            <v>0.5</v>
          </cell>
        </row>
        <row r="829">
          <cell r="C829" t="str">
            <v>海結雞湯</v>
          </cell>
          <cell r="D829">
            <v>3</v>
          </cell>
          <cell r="E829" t="str">
            <v>乾海結</v>
          </cell>
          <cell r="F829">
            <v>4</v>
          </cell>
          <cell r="G829" t="str">
            <v>雞胸丁</v>
          </cell>
          <cell r="H829">
            <v>7</v>
          </cell>
          <cell r="I829" t="str">
            <v>薑絲</v>
          </cell>
          <cell r="J829">
            <v>0.3</v>
          </cell>
        </row>
        <row r="830">
          <cell r="C830" t="str">
            <v>玉米龍骨湯</v>
          </cell>
          <cell r="D830">
            <v>2</v>
          </cell>
          <cell r="E830" t="str">
            <v>玉米段一公分</v>
          </cell>
          <cell r="F830">
            <v>30</v>
          </cell>
          <cell r="G830" t="str">
            <v>龍骨</v>
          </cell>
          <cell r="H830">
            <v>7</v>
          </cell>
        </row>
        <row r="831">
          <cell r="C831" t="str">
            <v>皇帝豆排骨湯</v>
          </cell>
          <cell r="D831">
            <v>3</v>
          </cell>
          <cell r="E831" t="str">
            <v>玉米穗</v>
          </cell>
          <cell r="F831">
            <v>30.5</v>
          </cell>
          <cell r="G831" t="str">
            <v>排骨</v>
          </cell>
          <cell r="H831">
            <v>7</v>
          </cell>
          <cell r="I831" t="str">
            <v>皇帝豆(剝好)</v>
          </cell>
          <cell r="J831">
            <v>6</v>
          </cell>
        </row>
        <row r="832">
          <cell r="C832" t="str">
            <v>枸杞青木瓜湯</v>
          </cell>
          <cell r="D832">
            <v>3</v>
          </cell>
          <cell r="E832" t="str">
            <v>青木瓜片丁</v>
          </cell>
          <cell r="F832">
            <v>25</v>
          </cell>
          <cell r="G832" t="str">
            <v>大骨</v>
          </cell>
          <cell r="H832">
            <v>3</v>
          </cell>
          <cell r="I832" t="str">
            <v>枸杞</v>
          </cell>
          <cell r="J832">
            <v>0.2</v>
          </cell>
        </row>
        <row r="833">
          <cell r="C833" t="str">
            <v>青木瓜肉絲湯</v>
          </cell>
          <cell r="D833">
            <v>3</v>
          </cell>
          <cell r="E833" t="str">
            <v>青木瓜片丁</v>
          </cell>
          <cell r="F833">
            <v>25</v>
          </cell>
          <cell r="G833" t="str">
            <v>肉絲</v>
          </cell>
          <cell r="H833">
            <v>7</v>
          </cell>
          <cell r="I833" t="str">
            <v>枸杞</v>
          </cell>
          <cell r="J833">
            <v>0.2</v>
          </cell>
        </row>
        <row r="834">
          <cell r="C834" t="str">
            <v>青木瓜龍骨湯</v>
          </cell>
          <cell r="D834">
            <v>3</v>
          </cell>
          <cell r="E834" t="str">
            <v>青木瓜片丁</v>
          </cell>
          <cell r="F834">
            <v>25</v>
          </cell>
          <cell r="G834" t="str">
            <v>龍骨</v>
          </cell>
          <cell r="H834">
            <v>5</v>
          </cell>
          <cell r="I834" t="str">
            <v>枸杞</v>
          </cell>
          <cell r="J834">
            <v>0.4</v>
          </cell>
        </row>
        <row r="835">
          <cell r="C835" t="str">
            <v>青木瓜雞湯</v>
          </cell>
          <cell r="D835">
            <v>3</v>
          </cell>
          <cell r="E835" t="str">
            <v>青木瓜片丁</v>
          </cell>
          <cell r="F835">
            <v>25</v>
          </cell>
          <cell r="G835" t="str">
            <v>雞胸丁</v>
          </cell>
          <cell r="H835">
            <v>7</v>
          </cell>
          <cell r="I835" t="str">
            <v>枸杞</v>
          </cell>
          <cell r="J835">
            <v>0.2</v>
          </cell>
        </row>
        <row r="836">
          <cell r="C836" t="str">
            <v>青木瓜大骨湯</v>
          </cell>
          <cell r="D836">
            <v>3</v>
          </cell>
          <cell r="E836" t="str">
            <v>青木瓜片丁</v>
          </cell>
          <cell r="F836">
            <v>25</v>
          </cell>
          <cell r="G836" t="str">
            <v>大骨</v>
          </cell>
          <cell r="H836">
            <v>5</v>
          </cell>
          <cell r="I836" t="str">
            <v>枸杞</v>
          </cell>
          <cell r="J836">
            <v>0.3</v>
          </cell>
        </row>
        <row r="837">
          <cell r="C837" t="str">
            <v>菜心龍骨湯</v>
          </cell>
          <cell r="D837">
            <v>3</v>
          </cell>
          <cell r="E837" t="str">
            <v>大菜心</v>
          </cell>
          <cell r="F837">
            <v>45</v>
          </cell>
          <cell r="G837" t="str">
            <v>大骨</v>
          </cell>
          <cell r="H837">
            <v>5</v>
          </cell>
          <cell r="I837" t="str">
            <v>青豆仁</v>
          </cell>
          <cell r="J837">
            <v>0.5</v>
          </cell>
        </row>
        <row r="838">
          <cell r="C838" t="str">
            <v>黃瓜大骨湯</v>
          </cell>
          <cell r="D838">
            <v>3</v>
          </cell>
          <cell r="E838" t="str">
            <v>大黃瓜片</v>
          </cell>
          <cell r="F838">
            <v>32</v>
          </cell>
          <cell r="G838" t="str">
            <v>大骨</v>
          </cell>
          <cell r="H838">
            <v>5</v>
          </cell>
          <cell r="I838" t="str">
            <v>枸杞</v>
          </cell>
          <cell r="J838">
            <v>0.25</v>
          </cell>
        </row>
        <row r="839">
          <cell r="C839" t="str">
            <v>黃瓜龍骨湯</v>
          </cell>
          <cell r="D839">
            <v>2</v>
          </cell>
          <cell r="E839" t="str">
            <v>大黃瓜片</v>
          </cell>
          <cell r="F839">
            <v>30</v>
          </cell>
          <cell r="G839" t="str">
            <v>龍骨</v>
          </cell>
          <cell r="H839">
            <v>7</v>
          </cell>
        </row>
        <row r="840">
          <cell r="C840" t="str">
            <v>黃瓜魚丸湯</v>
          </cell>
          <cell r="D840">
            <v>2</v>
          </cell>
          <cell r="E840" t="str">
            <v>大黃瓜片</v>
          </cell>
          <cell r="F840">
            <v>20</v>
          </cell>
          <cell r="G840" t="str">
            <v>CAS虱目魚丸</v>
          </cell>
          <cell r="H840">
            <v>8</v>
          </cell>
        </row>
        <row r="841">
          <cell r="C841" t="str">
            <v>黃瓜肉羹湯</v>
          </cell>
          <cell r="D841">
            <v>2</v>
          </cell>
          <cell r="E841" t="str">
            <v>大黃瓜片</v>
          </cell>
          <cell r="F841">
            <v>20</v>
          </cell>
          <cell r="G841" t="str">
            <v>CAS肉羹</v>
          </cell>
          <cell r="H841">
            <v>7</v>
          </cell>
        </row>
        <row r="842">
          <cell r="C842" t="str">
            <v>黃瓜雞湯</v>
          </cell>
          <cell r="D842">
            <v>2</v>
          </cell>
          <cell r="E842" t="str">
            <v>大黃瓜片</v>
          </cell>
          <cell r="F842">
            <v>20</v>
          </cell>
          <cell r="G842" t="str">
            <v>雞胸丁</v>
          </cell>
          <cell r="H842">
            <v>7</v>
          </cell>
          <cell r="I842" t="str">
            <v>香菇原件</v>
          </cell>
          <cell r="J842">
            <v>5</v>
          </cell>
        </row>
        <row r="843">
          <cell r="C843" t="str">
            <v>金菇蘿蔔湯</v>
          </cell>
          <cell r="D843">
            <v>3</v>
          </cell>
          <cell r="E843" t="str">
            <v>白蘿蔔片丁</v>
          </cell>
          <cell r="F843">
            <v>32</v>
          </cell>
          <cell r="G843" t="str">
            <v>金針菇</v>
          </cell>
          <cell r="H843">
            <v>3</v>
          </cell>
          <cell r="I843" t="str">
            <v>龍骨</v>
          </cell>
          <cell r="J843">
            <v>7</v>
          </cell>
        </row>
        <row r="844">
          <cell r="C844" t="str">
            <v>香菇蘿蔔湯</v>
          </cell>
          <cell r="D844">
            <v>4</v>
          </cell>
          <cell r="E844" t="str">
            <v>白蘿蔔片丁</v>
          </cell>
          <cell r="F844">
            <v>28</v>
          </cell>
          <cell r="G844" t="str">
            <v>香菇原件</v>
          </cell>
          <cell r="H844">
            <v>4</v>
          </cell>
          <cell r="I844" t="str">
            <v>芹菜珠</v>
          </cell>
          <cell r="J844">
            <v>2</v>
          </cell>
          <cell r="K844" t="str">
            <v>大骨</v>
          </cell>
          <cell r="L844">
            <v>5</v>
          </cell>
        </row>
        <row r="845">
          <cell r="C845" t="str">
            <v>柴魚蘿蔔湯</v>
          </cell>
          <cell r="D845">
            <v>3</v>
          </cell>
          <cell r="E845" t="str">
            <v>白蘿蔔片丁</v>
          </cell>
          <cell r="F845">
            <v>32</v>
          </cell>
          <cell r="G845" t="str">
            <v>大骨</v>
          </cell>
          <cell r="H845">
            <v>5</v>
          </cell>
          <cell r="I845" t="str">
            <v>柴魚片</v>
          </cell>
          <cell r="J845">
            <v>0.25</v>
          </cell>
        </row>
        <row r="846">
          <cell r="C846" t="str">
            <v>蘿蔔雞湯</v>
          </cell>
          <cell r="D846">
            <v>4</v>
          </cell>
          <cell r="E846" t="str">
            <v>白蘿蔔片丁</v>
          </cell>
          <cell r="F846">
            <v>27</v>
          </cell>
          <cell r="G846" t="str">
            <v>香菇原件</v>
          </cell>
          <cell r="H846">
            <v>5</v>
          </cell>
          <cell r="I846" t="str">
            <v>雞胸丁</v>
          </cell>
          <cell r="J846">
            <v>7</v>
          </cell>
          <cell r="K846" t="str">
            <v>香菜</v>
          </cell>
          <cell r="L846">
            <v>2</v>
          </cell>
        </row>
        <row r="847">
          <cell r="C847" t="str">
            <v>芹菜蘿蔔湯</v>
          </cell>
          <cell r="D847">
            <v>3</v>
          </cell>
          <cell r="E847" t="str">
            <v>白蘿蔔片丁</v>
          </cell>
          <cell r="F847">
            <v>30</v>
          </cell>
          <cell r="G847" t="str">
            <v>芹菜珠</v>
          </cell>
          <cell r="H847">
            <v>2</v>
          </cell>
          <cell r="I847" t="str">
            <v>大骨</v>
          </cell>
          <cell r="J847">
            <v>5</v>
          </cell>
        </row>
        <row r="848">
          <cell r="C848" t="str">
            <v>蘿蔔肉片湯</v>
          </cell>
          <cell r="D848">
            <v>3</v>
          </cell>
          <cell r="E848" t="str">
            <v>白蘿蔔片丁</v>
          </cell>
          <cell r="F848">
            <v>27</v>
          </cell>
          <cell r="G848" t="str">
            <v>肉片</v>
          </cell>
          <cell r="H848">
            <v>7</v>
          </cell>
          <cell r="I848" t="str">
            <v>芹菜珠</v>
          </cell>
          <cell r="J848">
            <v>3</v>
          </cell>
        </row>
        <row r="849">
          <cell r="C849" t="str">
            <v>五行蔬菜排骨湯</v>
          </cell>
          <cell r="D849">
            <v>7</v>
          </cell>
          <cell r="E849" t="str">
            <v>排骨</v>
          </cell>
          <cell r="F849">
            <v>7</v>
          </cell>
          <cell r="G849" t="str">
            <v>白卜</v>
          </cell>
          <cell r="H849">
            <v>30</v>
          </cell>
          <cell r="I849" t="str">
            <v>白卜葉</v>
          </cell>
          <cell r="J849">
            <v>4</v>
          </cell>
          <cell r="K849" t="str">
            <v>紅卜</v>
          </cell>
          <cell r="L849">
            <v>7</v>
          </cell>
          <cell r="M849" t="str">
            <v>濕香菇</v>
          </cell>
          <cell r="N849">
            <v>2</v>
          </cell>
          <cell r="O849" t="str">
            <v>牛蒡</v>
          </cell>
          <cell r="P849">
            <v>4</v>
          </cell>
          <cell r="Q849" t="str">
            <v>薑片</v>
          </cell>
          <cell r="R849">
            <v>0.5</v>
          </cell>
        </row>
        <row r="850">
          <cell r="C850" t="str">
            <v>芹香貢丸湯</v>
          </cell>
          <cell r="D850">
            <v>2</v>
          </cell>
          <cell r="E850" t="str">
            <v>小貢丸</v>
          </cell>
          <cell r="F850">
            <v>30</v>
          </cell>
          <cell r="G850" t="str">
            <v>台芹</v>
          </cell>
          <cell r="H850">
            <v>3</v>
          </cell>
        </row>
        <row r="851">
          <cell r="C851" t="str">
            <v>蘿蔔魚丸湯</v>
          </cell>
          <cell r="D851">
            <v>3</v>
          </cell>
          <cell r="E851" t="str">
            <v>白蘿蔔片丁</v>
          </cell>
          <cell r="F851">
            <v>25</v>
          </cell>
          <cell r="G851" t="str">
            <v>CAS虱目魚丸</v>
          </cell>
          <cell r="H851">
            <v>10</v>
          </cell>
          <cell r="I851" t="str">
            <v>芹菜珠</v>
          </cell>
          <cell r="J851">
            <v>0.8</v>
          </cell>
        </row>
        <row r="852">
          <cell r="C852" t="str">
            <v>芹香丸片湯</v>
          </cell>
          <cell r="D852">
            <v>3</v>
          </cell>
          <cell r="E852" t="str">
            <v>白蘿蔔片丁</v>
          </cell>
          <cell r="F852">
            <v>25</v>
          </cell>
          <cell r="G852" t="str">
            <v>CAS虱目魚丸</v>
          </cell>
          <cell r="H852">
            <v>10</v>
          </cell>
          <cell r="I852" t="str">
            <v>芹菜珠</v>
          </cell>
          <cell r="J852">
            <v>0.8</v>
          </cell>
        </row>
        <row r="853">
          <cell r="C853" t="str">
            <v>芹香花枝丸湯</v>
          </cell>
          <cell r="D853">
            <v>3</v>
          </cell>
          <cell r="E853" t="str">
            <v>大白菜原件</v>
          </cell>
          <cell r="F853">
            <v>25</v>
          </cell>
          <cell r="G853" t="str">
            <v>花枝丸(大)</v>
          </cell>
          <cell r="H853">
            <v>10</v>
          </cell>
          <cell r="I853" t="str">
            <v>芹菜珠</v>
          </cell>
          <cell r="J853">
            <v>0.8</v>
          </cell>
        </row>
        <row r="854">
          <cell r="C854" t="str">
            <v>蔬菜貢丸湯</v>
          </cell>
          <cell r="D854">
            <v>3</v>
          </cell>
          <cell r="E854" t="str">
            <v>大白菜</v>
          </cell>
          <cell r="F854">
            <v>25</v>
          </cell>
          <cell r="G854" t="str">
            <v>小貢丸</v>
          </cell>
          <cell r="H854">
            <v>10</v>
          </cell>
          <cell r="I854" t="str">
            <v>香菜</v>
          </cell>
          <cell r="J854">
            <v>0.8</v>
          </cell>
        </row>
        <row r="855">
          <cell r="C855" t="str">
            <v>蘿蔔貢丸湯(2)</v>
          </cell>
          <cell r="D855">
            <v>3</v>
          </cell>
          <cell r="E855" t="str">
            <v>白蘿蔔片丁</v>
          </cell>
          <cell r="F855">
            <v>25</v>
          </cell>
          <cell r="G855" t="str">
            <v>小貢丸</v>
          </cell>
          <cell r="H855">
            <v>10</v>
          </cell>
          <cell r="I855" t="str">
            <v>香菜</v>
          </cell>
          <cell r="J855">
            <v>0.8</v>
          </cell>
        </row>
        <row r="856">
          <cell r="C856" t="str">
            <v>關東煮湯</v>
          </cell>
          <cell r="D856">
            <v>4</v>
          </cell>
          <cell r="E856" t="str">
            <v>白蘿蔔中丁</v>
          </cell>
          <cell r="F856">
            <v>20</v>
          </cell>
          <cell r="G856" t="str">
            <v>CAS黑輪</v>
          </cell>
          <cell r="H856">
            <v>7</v>
          </cell>
          <cell r="I856" t="str">
            <v>CAS虱目魚丸</v>
          </cell>
          <cell r="J856">
            <v>7</v>
          </cell>
          <cell r="K856" t="str">
            <v>香菜</v>
          </cell>
          <cell r="L856">
            <v>0.8</v>
          </cell>
          <cell r="M856" t="str">
            <v>柴魚片</v>
          </cell>
          <cell r="N856">
            <v>0.2</v>
          </cell>
        </row>
        <row r="857">
          <cell r="C857" t="str">
            <v>關東煮湯(2)</v>
          </cell>
          <cell r="D857">
            <v>5</v>
          </cell>
          <cell r="E857" t="str">
            <v>白蘿蔔中丁</v>
          </cell>
          <cell r="F857">
            <v>30</v>
          </cell>
          <cell r="G857" t="str">
            <v>玉米穗</v>
          </cell>
          <cell r="H857">
            <v>10</v>
          </cell>
          <cell r="I857" t="str">
            <v>小棒天</v>
          </cell>
          <cell r="J857">
            <v>6</v>
          </cell>
          <cell r="K857" t="str">
            <v>米血</v>
          </cell>
          <cell r="L857">
            <v>6</v>
          </cell>
          <cell r="M857" t="str">
            <v>香菜</v>
          </cell>
          <cell r="N857">
            <v>0.8</v>
          </cell>
        </row>
        <row r="858">
          <cell r="C858" t="str">
            <v>關東煮湯(3)</v>
          </cell>
          <cell r="D858">
            <v>5</v>
          </cell>
          <cell r="E858" t="str">
            <v>白蘿蔔中丁</v>
          </cell>
          <cell r="F858">
            <v>20</v>
          </cell>
          <cell r="G858" t="str">
            <v>玉米段一公分</v>
          </cell>
          <cell r="H858">
            <v>10</v>
          </cell>
          <cell r="I858" t="str">
            <v>乾海結</v>
          </cell>
          <cell r="J858">
            <v>3</v>
          </cell>
          <cell r="K858" t="str">
            <v>香菜</v>
          </cell>
          <cell r="L858">
            <v>0.8</v>
          </cell>
          <cell r="M858" t="str">
            <v>柴魚片</v>
          </cell>
          <cell r="N858">
            <v>0.2</v>
          </cell>
        </row>
        <row r="859">
          <cell r="C859" t="str">
            <v>關東煮湯(4)</v>
          </cell>
          <cell r="D859">
            <v>5</v>
          </cell>
          <cell r="E859" t="str">
            <v>白蘿蔔中丁</v>
          </cell>
          <cell r="F859">
            <v>20</v>
          </cell>
          <cell r="G859" t="str">
            <v>一公分玉米段</v>
          </cell>
          <cell r="H859">
            <v>10</v>
          </cell>
          <cell r="I859" t="str">
            <v>非基改小四角油丁</v>
          </cell>
          <cell r="J859">
            <v>10</v>
          </cell>
          <cell r="K859" t="str">
            <v>香菜</v>
          </cell>
          <cell r="L859">
            <v>0.5</v>
          </cell>
          <cell r="M859" t="str">
            <v>柴魚片</v>
          </cell>
          <cell r="N859">
            <v>0.3</v>
          </cell>
        </row>
        <row r="860">
          <cell r="C860" t="str">
            <v>冬瓜龍骨湯</v>
          </cell>
          <cell r="D860">
            <v>4</v>
          </cell>
          <cell r="E860" t="str">
            <v>冬瓜中丁</v>
          </cell>
          <cell r="F860">
            <v>27</v>
          </cell>
          <cell r="G860" t="str">
            <v>龍骨</v>
          </cell>
          <cell r="H860">
            <v>3</v>
          </cell>
          <cell r="I860" t="str">
            <v>薑絲</v>
          </cell>
          <cell r="J860">
            <v>0.5</v>
          </cell>
          <cell r="K860" t="str">
            <v>香菇原件</v>
          </cell>
          <cell r="L860">
            <v>5</v>
          </cell>
        </row>
        <row r="861">
          <cell r="C861" t="str">
            <v>冬瓜雞湯</v>
          </cell>
          <cell r="D861">
            <v>4</v>
          </cell>
          <cell r="E861" t="str">
            <v>冬瓜中丁</v>
          </cell>
          <cell r="F861">
            <v>30</v>
          </cell>
          <cell r="G861" t="str">
            <v>雞胸丁</v>
          </cell>
          <cell r="H861">
            <v>7</v>
          </cell>
          <cell r="I861" t="str">
            <v>薑絲</v>
          </cell>
          <cell r="J861">
            <v>0.3</v>
          </cell>
          <cell r="K861" t="str">
            <v>枸杞</v>
          </cell>
          <cell r="L861">
            <v>0.25</v>
          </cell>
        </row>
        <row r="862">
          <cell r="C862" t="str">
            <v>枸杞冬瓜湯</v>
          </cell>
          <cell r="D862">
            <v>4</v>
          </cell>
          <cell r="E862" t="str">
            <v>冬瓜中丁</v>
          </cell>
          <cell r="F862">
            <v>30</v>
          </cell>
          <cell r="G862" t="str">
            <v>枸杞</v>
          </cell>
          <cell r="H862">
            <v>0.25</v>
          </cell>
          <cell r="I862" t="str">
            <v>薑絲</v>
          </cell>
          <cell r="J862">
            <v>0.5</v>
          </cell>
          <cell r="K862" t="str">
            <v>龍骨</v>
          </cell>
          <cell r="L862">
            <v>7</v>
          </cell>
        </row>
        <row r="863">
          <cell r="C863" t="str">
            <v>冬瓜肉絲湯</v>
          </cell>
          <cell r="D863">
            <v>4</v>
          </cell>
          <cell r="E863" t="str">
            <v>冬瓜中丁</v>
          </cell>
          <cell r="F863">
            <v>30</v>
          </cell>
          <cell r="G863" t="str">
            <v>肉絲</v>
          </cell>
          <cell r="H863">
            <v>7</v>
          </cell>
          <cell r="I863" t="str">
            <v>薑絲</v>
          </cell>
          <cell r="J863">
            <v>0.3</v>
          </cell>
          <cell r="K863" t="str">
            <v>枸杞</v>
          </cell>
          <cell r="L863">
            <v>0.2</v>
          </cell>
        </row>
        <row r="864">
          <cell r="C864" t="str">
            <v>蒜香花椰菜湯</v>
          </cell>
          <cell r="D864">
            <v>4</v>
          </cell>
          <cell r="E864" t="str">
            <v>白花椰(切)</v>
          </cell>
          <cell r="F864">
            <v>25</v>
          </cell>
          <cell r="G864" t="str">
            <v>肉絲</v>
          </cell>
          <cell r="H864">
            <v>7</v>
          </cell>
          <cell r="I864" t="str">
            <v>蒜頭粒</v>
          </cell>
          <cell r="J864">
            <v>2</v>
          </cell>
        </row>
        <row r="865">
          <cell r="C865" t="str">
            <v>竹筍大骨湯</v>
          </cell>
          <cell r="D865">
            <v>2</v>
          </cell>
          <cell r="E865" t="str">
            <v>竹筍片</v>
          </cell>
          <cell r="F865">
            <v>25</v>
          </cell>
          <cell r="G865" t="str">
            <v>大骨</v>
          </cell>
          <cell r="H865">
            <v>5</v>
          </cell>
        </row>
        <row r="866">
          <cell r="C866" t="str">
            <v>筍片龍骨湯</v>
          </cell>
          <cell r="D866">
            <v>2</v>
          </cell>
          <cell r="E866" t="str">
            <v>竹筍片</v>
          </cell>
          <cell r="F866">
            <v>28</v>
          </cell>
          <cell r="G866" t="str">
            <v>龍骨</v>
          </cell>
          <cell r="H866">
            <v>7</v>
          </cell>
        </row>
        <row r="867">
          <cell r="C867" t="str">
            <v>金菇筍片湯</v>
          </cell>
          <cell r="D867">
            <v>2</v>
          </cell>
          <cell r="E867" t="str">
            <v>竹筍片</v>
          </cell>
          <cell r="F867">
            <v>28</v>
          </cell>
          <cell r="G867" t="str">
            <v>金針菇</v>
          </cell>
          <cell r="H867">
            <v>5</v>
          </cell>
          <cell r="I867" t="str">
            <v>肉絲</v>
          </cell>
          <cell r="J867">
            <v>7</v>
          </cell>
        </row>
        <row r="868">
          <cell r="C868" t="str">
            <v>筍片雞湯</v>
          </cell>
          <cell r="D868">
            <v>2</v>
          </cell>
          <cell r="E868" t="str">
            <v>竹筍片</v>
          </cell>
          <cell r="F868">
            <v>28</v>
          </cell>
          <cell r="G868" t="str">
            <v>雞胸丁</v>
          </cell>
          <cell r="H868">
            <v>7</v>
          </cell>
        </row>
        <row r="869">
          <cell r="C869" t="str">
            <v>芥菜雞湯</v>
          </cell>
          <cell r="D869">
            <v>3</v>
          </cell>
          <cell r="E869" t="str">
            <v>芥菜(切)</v>
          </cell>
          <cell r="F869">
            <v>20</v>
          </cell>
          <cell r="G869" t="str">
            <v>雞胸丁</v>
          </cell>
          <cell r="H869">
            <v>7</v>
          </cell>
          <cell r="I869" t="str">
            <v>薑絲</v>
          </cell>
          <cell r="J869">
            <v>0.5</v>
          </cell>
        </row>
        <row r="870">
          <cell r="C870" t="str">
            <v>芥菜龍骨湯</v>
          </cell>
          <cell r="D870">
            <v>3</v>
          </cell>
          <cell r="E870" t="str">
            <v>芥菜(切)</v>
          </cell>
          <cell r="F870">
            <v>20</v>
          </cell>
          <cell r="G870" t="str">
            <v>龍骨</v>
          </cell>
          <cell r="H870">
            <v>3</v>
          </cell>
          <cell r="I870" t="str">
            <v>薑絲</v>
          </cell>
          <cell r="J870">
            <v>0.5</v>
          </cell>
        </row>
        <row r="871">
          <cell r="C871" t="str">
            <v>芥菜肉片湯</v>
          </cell>
          <cell r="E871" t="str">
            <v>芥菜(切)</v>
          </cell>
          <cell r="F871">
            <v>20</v>
          </cell>
          <cell r="G871" t="str">
            <v>肉片</v>
          </cell>
          <cell r="H871">
            <v>7</v>
          </cell>
          <cell r="I871" t="str">
            <v>薑絲</v>
          </cell>
          <cell r="J871">
            <v>0.5</v>
          </cell>
        </row>
        <row r="872">
          <cell r="C872" t="str">
            <v>番茄黃芽湯</v>
          </cell>
          <cell r="D872">
            <v>3</v>
          </cell>
          <cell r="E872" t="str">
            <v>黃豆芽</v>
          </cell>
          <cell r="F872">
            <v>20</v>
          </cell>
          <cell r="G872" t="str">
            <v>番茄原件</v>
          </cell>
          <cell r="H872">
            <v>15</v>
          </cell>
          <cell r="I872" t="str">
            <v>大骨</v>
          </cell>
          <cell r="J872">
            <v>5</v>
          </cell>
        </row>
        <row r="873">
          <cell r="C873" t="str">
            <v>金菇黃芽湯</v>
          </cell>
          <cell r="D873">
            <v>3</v>
          </cell>
          <cell r="E873" t="str">
            <v>黃豆芽</v>
          </cell>
          <cell r="F873">
            <v>30</v>
          </cell>
          <cell r="G873" t="str">
            <v>金針菇</v>
          </cell>
          <cell r="H873">
            <v>5</v>
          </cell>
          <cell r="I873" t="str">
            <v>大骨</v>
          </cell>
          <cell r="J873">
            <v>7</v>
          </cell>
        </row>
        <row r="874">
          <cell r="C874" t="str">
            <v>番茄白菜湯</v>
          </cell>
          <cell r="D874">
            <v>5</v>
          </cell>
          <cell r="E874" t="str">
            <v>番茄原件</v>
          </cell>
          <cell r="F874">
            <v>25</v>
          </cell>
          <cell r="G874" t="str">
            <v>大白菜原件</v>
          </cell>
          <cell r="H874">
            <v>10</v>
          </cell>
          <cell r="I874" t="str">
            <v>金針菇</v>
          </cell>
          <cell r="J874">
            <v>5</v>
          </cell>
          <cell r="K874" t="str">
            <v>番茄醬</v>
          </cell>
          <cell r="L874">
            <v>5</v>
          </cell>
          <cell r="M874" t="str">
            <v>大骨</v>
          </cell>
          <cell r="N874">
            <v>5</v>
          </cell>
        </row>
        <row r="875">
          <cell r="C875" t="str">
            <v>香菇扁蒲湯</v>
          </cell>
          <cell r="D875">
            <v>4</v>
          </cell>
          <cell r="E875" t="str">
            <v>扁蒲</v>
          </cell>
          <cell r="F875">
            <v>23</v>
          </cell>
          <cell r="G875" t="str">
            <v>香菇原件</v>
          </cell>
          <cell r="H875">
            <v>4</v>
          </cell>
          <cell r="I875" t="str">
            <v>龍骨</v>
          </cell>
          <cell r="J875">
            <v>7</v>
          </cell>
          <cell r="K875" t="str">
            <v>蝦皮</v>
          </cell>
          <cell r="L875">
            <v>0.5</v>
          </cell>
        </row>
        <row r="876">
          <cell r="C876" t="str">
            <v>扁蒲蛋花湯</v>
          </cell>
          <cell r="D876">
            <v>2</v>
          </cell>
          <cell r="E876" t="str">
            <v>扁蒲</v>
          </cell>
          <cell r="F876">
            <v>30</v>
          </cell>
          <cell r="G876" t="str">
            <v>CAS殼蛋</v>
          </cell>
          <cell r="H876">
            <v>3</v>
          </cell>
        </row>
        <row r="877">
          <cell r="C877" t="str">
            <v>黃芽肉絲湯</v>
          </cell>
          <cell r="D877">
            <v>3</v>
          </cell>
          <cell r="E877" t="str">
            <v>黃豆芽</v>
          </cell>
          <cell r="F877">
            <v>20</v>
          </cell>
          <cell r="G877" t="str">
            <v>金針菇</v>
          </cell>
          <cell r="H877">
            <v>3</v>
          </cell>
          <cell r="I877" t="str">
            <v>肉絲</v>
          </cell>
          <cell r="J877">
            <v>7</v>
          </cell>
        </row>
        <row r="878">
          <cell r="C878" t="str">
            <v>金菇大骨湯</v>
          </cell>
          <cell r="D878">
            <v>3</v>
          </cell>
          <cell r="E878" t="str">
            <v>黃豆芽</v>
          </cell>
          <cell r="F878">
            <v>29</v>
          </cell>
          <cell r="G878" t="str">
            <v>金針菇</v>
          </cell>
          <cell r="H878">
            <v>3</v>
          </cell>
          <cell r="I878" t="str">
            <v>大骨</v>
          </cell>
          <cell r="J878">
            <v>5</v>
          </cell>
        </row>
        <row r="879">
          <cell r="C879" t="str">
            <v>金菇龍骨湯</v>
          </cell>
          <cell r="D879">
            <v>3</v>
          </cell>
          <cell r="E879" t="str">
            <v>黃豆芽</v>
          </cell>
          <cell r="F879">
            <v>23</v>
          </cell>
          <cell r="G879" t="str">
            <v>金針菇</v>
          </cell>
          <cell r="H879">
            <v>5</v>
          </cell>
          <cell r="I879" t="str">
            <v>龍骨</v>
          </cell>
          <cell r="J879">
            <v>5</v>
          </cell>
        </row>
        <row r="880">
          <cell r="C880" t="str">
            <v>金針排骨湯</v>
          </cell>
          <cell r="D880">
            <v>4</v>
          </cell>
          <cell r="E880" t="str">
            <v>金針花</v>
          </cell>
          <cell r="F880">
            <v>3</v>
          </cell>
          <cell r="G880" t="str">
            <v>金針菇</v>
          </cell>
          <cell r="H880">
            <v>7</v>
          </cell>
          <cell r="I880" t="str">
            <v>龍骨</v>
          </cell>
          <cell r="J880">
            <v>5</v>
          </cell>
          <cell r="K880" t="str">
            <v>薑絲</v>
          </cell>
          <cell r="L880">
            <v>0.5</v>
          </cell>
        </row>
        <row r="881">
          <cell r="C881" t="str">
            <v>金針竹筍湯</v>
          </cell>
          <cell r="D881">
            <v>3</v>
          </cell>
          <cell r="E881" t="str">
            <v>金針花</v>
          </cell>
          <cell r="F881">
            <v>3</v>
          </cell>
          <cell r="G881" t="str">
            <v>竹筍絲</v>
          </cell>
          <cell r="H881">
            <v>10</v>
          </cell>
          <cell r="I881" t="str">
            <v>龍骨</v>
          </cell>
          <cell r="J881">
            <v>5</v>
          </cell>
        </row>
        <row r="882">
          <cell r="C882" t="str">
            <v>香菇冬瓜湯</v>
          </cell>
          <cell r="D882">
            <v>4</v>
          </cell>
          <cell r="E882" t="str">
            <v>冬瓜中丁</v>
          </cell>
          <cell r="F882">
            <v>20</v>
          </cell>
          <cell r="G882" t="str">
            <v>香菇原件</v>
          </cell>
          <cell r="H882">
            <v>10</v>
          </cell>
          <cell r="I882" t="str">
            <v>龍骨</v>
          </cell>
          <cell r="J882">
            <v>5</v>
          </cell>
          <cell r="K882" t="str">
            <v>薑片</v>
          </cell>
          <cell r="L882">
            <v>0.3</v>
          </cell>
        </row>
        <row r="883">
          <cell r="C883" t="str">
            <v>香菇肉絲湯</v>
          </cell>
          <cell r="D883">
            <v>3</v>
          </cell>
          <cell r="E883" t="str">
            <v>黃豆芽</v>
          </cell>
          <cell r="F883">
            <v>20</v>
          </cell>
          <cell r="G883" t="str">
            <v>香菇原件</v>
          </cell>
          <cell r="H883">
            <v>8</v>
          </cell>
          <cell r="I883" t="str">
            <v>肉絲</v>
          </cell>
          <cell r="J883">
            <v>7</v>
          </cell>
        </row>
        <row r="884">
          <cell r="C884" t="str">
            <v>三絲湯</v>
          </cell>
          <cell r="D884">
            <v>4</v>
          </cell>
          <cell r="E884" t="str">
            <v>黃豆芽</v>
          </cell>
          <cell r="F884">
            <v>15</v>
          </cell>
          <cell r="G884" t="str">
            <v>竹筍絲</v>
          </cell>
          <cell r="H884">
            <v>10</v>
          </cell>
          <cell r="I884" t="str">
            <v>肉絲</v>
          </cell>
          <cell r="J884">
            <v>7</v>
          </cell>
        </row>
        <row r="885">
          <cell r="C885" t="str">
            <v>三絲湯(2)</v>
          </cell>
          <cell r="D885">
            <v>4</v>
          </cell>
          <cell r="E885" t="str">
            <v>金針菇</v>
          </cell>
          <cell r="F885">
            <v>12</v>
          </cell>
          <cell r="G885" t="str">
            <v>紅蘿蔔絲</v>
          </cell>
          <cell r="H885">
            <v>3</v>
          </cell>
          <cell r="I885" t="str">
            <v>黃豆芽</v>
          </cell>
          <cell r="J885">
            <v>15</v>
          </cell>
          <cell r="K885" t="str">
            <v>大骨</v>
          </cell>
          <cell r="L885">
            <v>7</v>
          </cell>
        </row>
        <row r="886">
          <cell r="C886" t="str">
            <v>酸菜豬血湯</v>
          </cell>
          <cell r="D886">
            <v>4</v>
          </cell>
          <cell r="E886" t="str">
            <v>豬血</v>
          </cell>
          <cell r="F886">
            <v>25</v>
          </cell>
          <cell r="G886" t="str">
            <v>酸菜</v>
          </cell>
          <cell r="H886">
            <v>10.199999999999999</v>
          </cell>
          <cell r="I886" t="str">
            <v>韭菜段</v>
          </cell>
          <cell r="J886">
            <v>4</v>
          </cell>
          <cell r="K886" t="str">
            <v>油蔥酥</v>
          </cell>
          <cell r="L886">
            <v>0.8</v>
          </cell>
        </row>
        <row r="887">
          <cell r="C887" t="str">
            <v>沙茶豬血湯</v>
          </cell>
          <cell r="D887">
            <v>3</v>
          </cell>
          <cell r="E887" t="str">
            <v>豬血</v>
          </cell>
          <cell r="F887">
            <v>25</v>
          </cell>
          <cell r="G887" t="str">
            <v>韭菜段</v>
          </cell>
          <cell r="H887">
            <v>3</v>
          </cell>
          <cell r="I887" t="str">
            <v>沙茶粉</v>
          </cell>
          <cell r="J887">
            <v>1.5</v>
          </cell>
        </row>
        <row r="888">
          <cell r="C888" t="str">
            <v>高麗菜冬粉湯</v>
          </cell>
          <cell r="D888">
            <v>3</v>
          </cell>
          <cell r="E888" t="str">
            <v>冬粉</v>
          </cell>
          <cell r="F888">
            <v>3</v>
          </cell>
          <cell r="G888" t="str">
            <v>肉絲</v>
          </cell>
          <cell r="H888">
            <v>7</v>
          </cell>
          <cell r="I888" t="str">
            <v>高麗菜段</v>
          </cell>
          <cell r="J888">
            <v>15</v>
          </cell>
        </row>
        <row r="889">
          <cell r="C889" t="str">
            <v>高麗菜雞湯</v>
          </cell>
          <cell r="D889">
            <v>4</v>
          </cell>
          <cell r="E889" t="str">
            <v>高麗菜段</v>
          </cell>
          <cell r="F889">
            <v>25</v>
          </cell>
          <cell r="G889" t="str">
            <v>鴻喜菇</v>
          </cell>
          <cell r="H889">
            <v>5</v>
          </cell>
          <cell r="I889" t="str">
            <v>雞胸丁</v>
          </cell>
          <cell r="J889">
            <v>7</v>
          </cell>
          <cell r="K889" t="str">
            <v>薑片</v>
          </cell>
          <cell r="L889">
            <v>0.3</v>
          </cell>
        </row>
        <row r="890">
          <cell r="C890" t="str">
            <v>番茄黃芽雞湯</v>
          </cell>
          <cell r="D890">
            <v>3</v>
          </cell>
          <cell r="E890" t="str">
            <v>黃豆芽</v>
          </cell>
          <cell r="F890">
            <v>10</v>
          </cell>
          <cell r="G890" t="str">
            <v>番茄原件</v>
          </cell>
          <cell r="H890">
            <v>25</v>
          </cell>
          <cell r="I890" t="str">
            <v>雞胸丁</v>
          </cell>
          <cell r="J890">
            <v>7</v>
          </cell>
        </row>
        <row r="891">
          <cell r="C891" t="str">
            <v>冬菜冬粉湯</v>
          </cell>
          <cell r="D891">
            <v>3</v>
          </cell>
          <cell r="E891" t="str">
            <v>冬粉</v>
          </cell>
          <cell r="F891">
            <v>3</v>
          </cell>
          <cell r="G891" t="str">
            <v>冬菜</v>
          </cell>
          <cell r="H891">
            <v>0.6</v>
          </cell>
          <cell r="I891" t="str">
            <v>肉絲</v>
          </cell>
          <cell r="J891">
            <v>7</v>
          </cell>
        </row>
        <row r="892">
          <cell r="C892" t="str">
            <v>南瓜肉絲湯</v>
          </cell>
          <cell r="D892">
            <v>3</v>
          </cell>
          <cell r="E892" t="str">
            <v>南瓜原件</v>
          </cell>
          <cell r="F892">
            <v>25</v>
          </cell>
          <cell r="G892" t="str">
            <v>肉絲</v>
          </cell>
          <cell r="H892">
            <v>7</v>
          </cell>
          <cell r="I892" t="str">
            <v>薑絲</v>
          </cell>
          <cell r="J892">
            <v>0.3</v>
          </cell>
        </row>
        <row r="893">
          <cell r="C893" t="str">
            <v>枸杞南瓜湯</v>
          </cell>
          <cell r="D893">
            <v>2</v>
          </cell>
          <cell r="E893" t="str">
            <v>南瓜原件</v>
          </cell>
          <cell r="F893">
            <v>32</v>
          </cell>
          <cell r="G893" t="str">
            <v>枸杞</v>
          </cell>
          <cell r="H893">
            <v>0.25</v>
          </cell>
          <cell r="I893" t="str">
            <v>薑絲</v>
          </cell>
          <cell r="J893">
            <v>0.5</v>
          </cell>
        </row>
        <row r="894">
          <cell r="C894" t="str">
            <v>榨菜肉絲湯</v>
          </cell>
          <cell r="D894">
            <v>3</v>
          </cell>
          <cell r="E894" t="str">
            <v>榨菜</v>
          </cell>
          <cell r="F894">
            <v>5</v>
          </cell>
          <cell r="G894" t="str">
            <v>黃豆芽</v>
          </cell>
          <cell r="H894">
            <v>14</v>
          </cell>
          <cell r="I894" t="str">
            <v>肉絲</v>
          </cell>
          <cell r="J894">
            <v>7</v>
          </cell>
        </row>
        <row r="895">
          <cell r="C895" t="str">
            <v>榨菜冬粉湯</v>
          </cell>
          <cell r="D895">
            <v>3</v>
          </cell>
          <cell r="E895" t="str">
            <v>榨菜</v>
          </cell>
          <cell r="F895">
            <v>5</v>
          </cell>
          <cell r="G895" t="str">
            <v>冬粉</v>
          </cell>
          <cell r="H895">
            <v>3</v>
          </cell>
          <cell r="I895" t="str">
            <v>肉絲</v>
          </cell>
          <cell r="J895">
            <v>7</v>
          </cell>
        </row>
        <row r="896">
          <cell r="C896" t="str">
            <v>福菜筍片雞湯</v>
          </cell>
          <cell r="D896">
            <v>3</v>
          </cell>
          <cell r="E896" t="str">
            <v>竹筍片</v>
          </cell>
          <cell r="F896">
            <v>15</v>
          </cell>
          <cell r="G896" t="str">
            <v>福菜</v>
          </cell>
          <cell r="H896">
            <v>8</v>
          </cell>
          <cell r="I896" t="str">
            <v>雞胸丁</v>
          </cell>
          <cell r="J896">
            <v>7</v>
          </cell>
        </row>
        <row r="897">
          <cell r="C897" t="str">
            <v>筍片福菜肉片湯</v>
          </cell>
          <cell r="D897">
            <v>4</v>
          </cell>
          <cell r="E897" t="str">
            <v>脆筍片</v>
          </cell>
          <cell r="F897">
            <v>15</v>
          </cell>
          <cell r="G897" t="str">
            <v>福菜</v>
          </cell>
          <cell r="H897">
            <v>8</v>
          </cell>
          <cell r="I897" t="str">
            <v>肉片</v>
          </cell>
          <cell r="J897">
            <v>7</v>
          </cell>
          <cell r="K897" t="str">
            <v>薑片</v>
          </cell>
          <cell r="L897">
            <v>0.5</v>
          </cell>
        </row>
        <row r="898">
          <cell r="C898" t="str">
            <v>福菜肉絲湯</v>
          </cell>
          <cell r="D898">
            <v>3</v>
          </cell>
          <cell r="E898" t="str">
            <v>鮮筍絲(細)</v>
          </cell>
          <cell r="F898">
            <v>15</v>
          </cell>
          <cell r="G898" t="str">
            <v>福菜</v>
          </cell>
          <cell r="H898">
            <v>8</v>
          </cell>
          <cell r="I898" t="str">
            <v>肉絲</v>
          </cell>
          <cell r="J898">
            <v>7</v>
          </cell>
        </row>
        <row r="899">
          <cell r="C899" t="str">
            <v>藥膳龍骨湯</v>
          </cell>
          <cell r="D899">
            <v>5</v>
          </cell>
          <cell r="E899" t="str">
            <v>白蘿蔔片丁</v>
          </cell>
          <cell r="F899">
            <v>18</v>
          </cell>
          <cell r="G899" t="str">
            <v>香菇原件</v>
          </cell>
          <cell r="H899">
            <v>6</v>
          </cell>
          <cell r="I899" t="str">
            <v>金針菇</v>
          </cell>
          <cell r="J899">
            <v>6</v>
          </cell>
          <cell r="K899" t="str">
            <v>龍骨</v>
          </cell>
          <cell r="L899">
            <v>5</v>
          </cell>
          <cell r="M899" t="str">
            <v>藥膳包</v>
          </cell>
          <cell r="N899">
            <v>5.0000000000000001E-4</v>
          </cell>
        </row>
        <row r="900">
          <cell r="C900" t="str">
            <v>藥膳排骨湯(2)</v>
          </cell>
          <cell r="D900">
            <v>5</v>
          </cell>
          <cell r="E900" t="str">
            <v>洋芋原件</v>
          </cell>
          <cell r="F900">
            <v>20</v>
          </cell>
          <cell r="G900" t="str">
            <v>香菇原件</v>
          </cell>
          <cell r="H900">
            <v>7</v>
          </cell>
          <cell r="I900" t="str">
            <v>排骨</v>
          </cell>
          <cell r="J900">
            <v>7</v>
          </cell>
          <cell r="K900" t="str">
            <v>當歸</v>
          </cell>
          <cell r="L900">
            <v>0.15</v>
          </cell>
          <cell r="M900" t="str">
            <v>紅棗</v>
          </cell>
          <cell r="N900">
            <v>0.3</v>
          </cell>
        </row>
        <row r="901">
          <cell r="C901" t="str">
            <v>藥膳大骨湯</v>
          </cell>
          <cell r="D901">
            <v>4</v>
          </cell>
          <cell r="E901" t="str">
            <v>白蘿蔔片丁</v>
          </cell>
          <cell r="F901">
            <v>25</v>
          </cell>
          <cell r="G901" t="str">
            <v>金針菇</v>
          </cell>
          <cell r="H901">
            <v>7</v>
          </cell>
          <cell r="I901" t="str">
            <v>大骨</v>
          </cell>
          <cell r="J901">
            <v>5</v>
          </cell>
          <cell r="K901" t="str">
            <v>藥膳包</v>
          </cell>
          <cell r="L901">
            <v>5.0000000000000001E-4</v>
          </cell>
        </row>
        <row r="902">
          <cell r="C902" t="str">
            <v>薏仁龍骨湯</v>
          </cell>
          <cell r="D902">
            <v>2</v>
          </cell>
          <cell r="E902" t="str">
            <v>小薏仁</v>
          </cell>
          <cell r="F902">
            <v>10</v>
          </cell>
          <cell r="G902" t="str">
            <v>洋芋原件</v>
          </cell>
          <cell r="H902">
            <v>20</v>
          </cell>
          <cell r="I902" t="str">
            <v>龍骨</v>
          </cell>
          <cell r="J902">
            <v>5</v>
          </cell>
        </row>
        <row r="903">
          <cell r="C903" t="str">
            <v>藥膳雞湯</v>
          </cell>
          <cell r="D903">
            <v>5</v>
          </cell>
          <cell r="E903" t="str">
            <v>白蘿蔔片丁</v>
          </cell>
          <cell r="F903">
            <v>25</v>
          </cell>
          <cell r="G903" t="str">
            <v>雞胸丁</v>
          </cell>
          <cell r="H903">
            <v>7</v>
          </cell>
          <cell r="I903" t="str">
            <v>金針菇</v>
          </cell>
          <cell r="J903">
            <v>3</v>
          </cell>
          <cell r="K903" t="str">
            <v>枸杞</v>
          </cell>
          <cell r="L903">
            <v>0.15</v>
          </cell>
          <cell r="M903" t="str">
            <v>藥膳包</v>
          </cell>
        </row>
        <row r="904">
          <cell r="C904" t="str">
            <v>藥膳雞湯(2)</v>
          </cell>
          <cell r="D904">
            <v>5</v>
          </cell>
          <cell r="E904" t="str">
            <v>白山藥中丁</v>
          </cell>
          <cell r="F904">
            <v>25</v>
          </cell>
          <cell r="G904" t="str">
            <v>雞胸丁</v>
          </cell>
          <cell r="H904">
            <v>7</v>
          </cell>
          <cell r="I904" t="str">
            <v>紅棗</v>
          </cell>
          <cell r="J904">
            <v>0.3</v>
          </cell>
          <cell r="K904" t="str">
            <v>藥膳包</v>
          </cell>
        </row>
        <row r="905">
          <cell r="C905" t="str">
            <v>香菇雞湯</v>
          </cell>
          <cell r="D905">
            <v>3</v>
          </cell>
          <cell r="E905" t="str">
            <v>白蘿蔔片丁</v>
          </cell>
          <cell r="F905">
            <v>15</v>
          </cell>
          <cell r="G905" t="str">
            <v>雞胸丁</v>
          </cell>
          <cell r="H905">
            <v>7</v>
          </cell>
          <cell r="I905" t="str">
            <v>香菇原件</v>
          </cell>
          <cell r="J905">
            <v>10</v>
          </cell>
        </row>
        <row r="906">
          <cell r="C906" t="str">
            <v>香菇雞湯(2)</v>
          </cell>
          <cell r="D906">
            <v>4</v>
          </cell>
          <cell r="E906" t="str">
            <v>冬瓜中丁</v>
          </cell>
          <cell r="F906">
            <v>15</v>
          </cell>
          <cell r="G906" t="str">
            <v>雞胸丁</v>
          </cell>
          <cell r="H906">
            <v>7</v>
          </cell>
          <cell r="I906" t="str">
            <v>香菇原件</v>
          </cell>
          <cell r="J906">
            <v>10</v>
          </cell>
          <cell r="K906" t="str">
            <v>薑片</v>
          </cell>
          <cell r="L906">
            <v>0.3</v>
          </cell>
        </row>
        <row r="907">
          <cell r="C907" t="str">
            <v>四神湯</v>
          </cell>
          <cell r="D907">
            <v>6</v>
          </cell>
          <cell r="E907" t="str">
            <v>白山藥中丁</v>
          </cell>
          <cell r="F907">
            <v>10</v>
          </cell>
          <cell r="G907" t="str">
            <v>小薏仁</v>
          </cell>
          <cell r="H907">
            <v>8</v>
          </cell>
          <cell r="I907" t="str">
            <v>肉絲</v>
          </cell>
          <cell r="J907">
            <v>7</v>
          </cell>
          <cell r="K907" t="str">
            <v>芡實</v>
          </cell>
          <cell r="L907">
            <v>1</v>
          </cell>
          <cell r="M907" t="str">
            <v>蓮子</v>
          </cell>
          <cell r="N907">
            <v>0.8</v>
          </cell>
          <cell r="O907" t="str">
            <v>茯苓</v>
          </cell>
          <cell r="P907">
            <v>0.2</v>
          </cell>
          <cell r="T907">
            <v>0.2</v>
          </cell>
        </row>
        <row r="908">
          <cell r="C908" t="str">
            <v>蓮藕龍骨湯</v>
          </cell>
          <cell r="D908">
            <v>2</v>
          </cell>
          <cell r="E908" t="str">
            <v>蓮藕</v>
          </cell>
          <cell r="F908">
            <v>20</v>
          </cell>
          <cell r="G908" t="str">
            <v>龍骨</v>
          </cell>
          <cell r="H908">
            <v>7</v>
          </cell>
        </row>
        <row r="909">
          <cell r="C909" t="str">
            <v>蓮藕海結湯</v>
          </cell>
          <cell r="D909">
            <v>3</v>
          </cell>
          <cell r="E909" t="str">
            <v>乾海結</v>
          </cell>
          <cell r="F909">
            <v>8</v>
          </cell>
          <cell r="G909" t="str">
            <v>蓮藕</v>
          </cell>
          <cell r="H909">
            <v>5</v>
          </cell>
          <cell r="I909" t="str">
            <v>大骨</v>
          </cell>
          <cell r="J909">
            <v>5</v>
          </cell>
        </row>
        <row r="910">
          <cell r="C910" t="str">
            <v>蓮藕排骨湯</v>
          </cell>
          <cell r="D910">
            <v>5</v>
          </cell>
          <cell r="E910" t="str">
            <v>山藥</v>
          </cell>
          <cell r="F910">
            <v>15</v>
          </cell>
          <cell r="G910" t="str">
            <v>蓮藕</v>
          </cell>
          <cell r="H910">
            <v>15</v>
          </cell>
          <cell r="I910" t="str">
            <v>排骨</v>
          </cell>
          <cell r="J910">
            <v>7</v>
          </cell>
          <cell r="K910" t="str">
            <v>黃耆</v>
          </cell>
          <cell r="L910">
            <v>0.2</v>
          </cell>
          <cell r="M910" t="str">
            <v>當歸</v>
          </cell>
          <cell r="N910">
            <v>0.2</v>
          </cell>
        </row>
        <row r="911">
          <cell r="C911" t="str">
            <v>南瓜龍骨湯</v>
          </cell>
          <cell r="D911">
            <v>3</v>
          </cell>
          <cell r="E911" t="str">
            <v>南瓜原件</v>
          </cell>
          <cell r="F911">
            <v>45</v>
          </cell>
          <cell r="G911" t="str">
            <v>龍骨</v>
          </cell>
          <cell r="H911">
            <v>5</v>
          </cell>
          <cell r="I911" t="str">
            <v>枸杞</v>
          </cell>
          <cell r="J911">
            <v>0.2</v>
          </cell>
        </row>
        <row r="912">
          <cell r="C912" t="str">
            <v>南瓜雞湯</v>
          </cell>
          <cell r="D912">
            <v>3</v>
          </cell>
          <cell r="E912" t="str">
            <v>南瓜原件</v>
          </cell>
          <cell r="F912">
            <v>45</v>
          </cell>
          <cell r="G912" t="str">
            <v>雞胸丁</v>
          </cell>
          <cell r="H912">
            <v>7</v>
          </cell>
          <cell r="I912" t="str">
            <v>薑絲</v>
          </cell>
          <cell r="J912">
            <v>0.2</v>
          </cell>
        </row>
        <row r="913">
          <cell r="C913" t="str">
            <v>枸杞山藥湯</v>
          </cell>
          <cell r="D913">
            <v>3</v>
          </cell>
          <cell r="E913" t="str">
            <v>白山藥中丁</v>
          </cell>
          <cell r="F913">
            <v>35</v>
          </cell>
          <cell r="G913" t="str">
            <v>大骨</v>
          </cell>
          <cell r="H913">
            <v>5</v>
          </cell>
          <cell r="I913" t="str">
            <v>枸杞</v>
          </cell>
          <cell r="J913">
            <v>0.3</v>
          </cell>
        </row>
        <row r="914">
          <cell r="C914" t="str">
            <v>山藥蘿蔔大骨湯</v>
          </cell>
          <cell r="D914">
            <v>3</v>
          </cell>
          <cell r="E914" t="str">
            <v>白山藥中丁</v>
          </cell>
          <cell r="F914">
            <v>28</v>
          </cell>
          <cell r="G914" t="str">
            <v>白蘿蔔中丁</v>
          </cell>
          <cell r="H914">
            <v>10</v>
          </cell>
          <cell r="I914" t="str">
            <v>紅棗</v>
          </cell>
          <cell r="J914">
            <v>0.3</v>
          </cell>
          <cell r="K914" t="str">
            <v>大骨</v>
          </cell>
          <cell r="L914">
            <v>5</v>
          </cell>
        </row>
        <row r="915">
          <cell r="C915" t="str">
            <v>山藥排骨湯</v>
          </cell>
          <cell r="D915">
            <v>2</v>
          </cell>
          <cell r="E915" t="str">
            <v>山藥</v>
          </cell>
          <cell r="F915">
            <v>35</v>
          </cell>
          <cell r="G915" t="str">
            <v>排骨</v>
          </cell>
          <cell r="H915">
            <v>7</v>
          </cell>
        </row>
        <row r="916">
          <cell r="C916" t="str">
            <v>山藥雞湯</v>
          </cell>
          <cell r="D916">
            <v>3</v>
          </cell>
          <cell r="E916" t="str">
            <v>白山藥中丁</v>
          </cell>
          <cell r="F916">
            <v>25</v>
          </cell>
          <cell r="G916" t="str">
            <v>雞胸丁</v>
          </cell>
          <cell r="H916">
            <v>7</v>
          </cell>
          <cell r="I916" t="str">
            <v>紅棗</v>
          </cell>
          <cell r="J916">
            <v>0.5</v>
          </cell>
        </row>
        <row r="917">
          <cell r="C917" t="str">
            <v>牛蒡排骨湯</v>
          </cell>
          <cell r="D917">
            <v>3</v>
          </cell>
          <cell r="E917" t="str">
            <v>山藥</v>
          </cell>
          <cell r="F917">
            <v>15</v>
          </cell>
          <cell r="G917" t="str">
            <v>牛蒡</v>
          </cell>
          <cell r="H917">
            <v>12</v>
          </cell>
          <cell r="I917" t="str">
            <v>排骨</v>
          </cell>
          <cell r="J917">
            <v>7</v>
          </cell>
        </row>
        <row r="918">
          <cell r="C918" t="str">
            <v>苦瓜排骨湯</v>
          </cell>
          <cell r="D918">
            <v>5</v>
          </cell>
          <cell r="E918" t="str">
            <v>苦瓜</v>
          </cell>
          <cell r="F918">
            <v>25</v>
          </cell>
          <cell r="G918" t="str">
            <v>排骨</v>
          </cell>
          <cell r="H918">
            <v>7</v>
          </cell>
          <cell r="I918" t="str">
            <v>醃鳳梨罐</v>
          </cell>
          <cell r="J918">
            <v>1.5</v>
          </cell>
          <cell r="K918" t="str">
            <v>小魚乾</v>
          </cell>
          <cell r="L918">
            <v>1</v>
          </cell>
          <cell r="M918" t="str">
            <v>豆豉</v>
          </cell>
          <cell r="N918">
            <v>0.5</v>
          </cell>
        </row>
        <row r="919">
          <cell r="C919" t="str">
            <v>肉骨茶湯</v>
          </cell>
          <cell r="D919">
            <v>6</v>
          </cell>
          <cell r="E919" t="str">
            <v>白蘿蔔片丁</v>
          </cell>
          <cell r="F919">
            <v>28</v>
          </cell>
          <cell r="G919" t="str">
            <v>金針菇</v>
          </cell>
          <cell r="H919">
            <v>7</v>
          </cell>
          <cell r="I919" t="str">
            <v>排骨</v>
          </cell>
          <cell r="J919">
            <v>7</v>
          </cell>
          <cell r="K919" t="str">
            <v>枸杞</v>
          </cell>
          <cell r="L919">
            <v>0.25</v>
          </cell>
          <cell r="M919" t="str">
            <v>蒜頭粒</v>
          </cell>
          <cell r="N919">
            <v>1</v>
          </cell>
          <cell r="O919" t="str">
            <v>肉骨茶包</v>
          </cell>
        </row>
        <row r="920">
          <cell r="C920" t="str">
            <v>酸菜鴨肉湯</v>
          </cell>
          <cell r="D920">
            <v>4</v>
          </cell>
          <cell r="E920" t="str">
            <v>酸菜</v>
          </cell>
          <cell r="F920">
            <v>10</v>
          </cell>
          <cell r="G920" t="str">
            <v>鴨肉丁</v>
          </cell>
          <cell r="H920">
            <v>9</v>
          </cell>
          <cell r="I920" t="str">
            <v>冬粉</v>
          </cell>
          <cell r="J920">
            <v>3</v>
          </cell>
          <cell r="K920" t="str">
            <v>薑絲</v>
          </cell>
          <cell r="L920">
            <v>0.3</v>
          </cell>
        </row>
        <row r="921">
          <cell r="C921" t="str">
            <v>冬菜鴨湯</v>
          </cell>
          <cell r="D921">
            <v>3</v>
          </cell>
          <cell r="E921" t="str">
            <v>冬菜</v>
          </cell>
          <cell r="F921">
            <v>0.6</v>
          </cell>
          <cell r="G921" t="str">
            <v>鴨肉丁</v>
          </cell>
          <cell r="H921">
            <v>9</v>
          </cell>
          <cell r="I921" t="str">
            <v>高麗菜段</v>
          </cell>
          <cell r="J921">
            <v>32</v>
          </cell>
        </row>
        <row r="922">
          <cell r="C922" t="str">
            <v>薑母鴨湯</v>
          </cell>
          <cell r="D922">
            <v>4</v>
          </cell>
          <cell r="E922" t="str">
            <v>高麗菜段</v>
          </cell>
          <cell r="F922">
            <v>20</v>
          </cell>
          <cell r="G922" t="str">
            <v>鴨肉丁</v>
          </cell>
          <cell r="H922">
            <v>9</v>
          </cell>
          <cell r="I922" t="str">
            <v>香菇原件</v>
          </cell>
          <cell r="J922">
            <v>5</v>
          </cell>
          <cell r="K922" t="str">
            <v>薑母鴨包</v>
          </cell>
        </row>
        <row r="923">
          <cell r="C923" t="str">
            <v>福菜鴨肉湯</v>
          </cell>
          <cell r="D923">
            <v>4</v>
          </cell>
          <cell r="E923" t="str">
            <v>福菜</v>
          </cell>
          <cell r="F923">
            <v>5</v>
          </cell>
          <cell r="G923" t="str">
            <v>高麗菜段</v>
          </cell>
          <cell r="H923">
            <v>25</v>
          </cell>
          <cell r="I923" t="str">
            <v>鴨肉丁</v>
          </cell>
          <cell r="J923">
            <v>9</v>
          </cell>
          <cell r="K923" t="str">
            <v>薑片</v>
          </cell>
          <cell r="L923">
            <v>0.3</v>
          </cell>
        </row>
        <row r="924">
          <cell r="C924" t="str">
            <v>筍片鴨肉湯</v>
          </cell>
          <cell r="D924">
            <v>2</v>
          </cell>
          <cell r="E924" t="str">
            <v>竹筍片</v>
          </cell>
          <cell r="F924">
            <v>28</v>
          </cell>
          <cell r="G924" t="str">
            <v>鴨肉丁</v>
          </cell>
          <cell r="H924">
            <v>9</v>
          </cell>
          <cell r="I924" t="str">
            <v>薑片</v>
          </cell>
          <cell r="J924">
            <v>0.3</v>
          </cell>
        </row>
        <row r="925">
          <cell r="C925" t="str">
            <v>芋頭鴨湯</v>
          </cell>
          <cell r="D925">
            <v>4</v>
          </cell>
          <cell r="E925" t="str">
            <v>芋頭原件</v>
          </cell>
          <cell r="F925">
            <v>20</v>
          </cell>
          <cell r="G925" t="str">
            <v>杏鮑菇原件</v>
          </cell>
          <cell r="H925">
            <v>7</v>
          </cell>
          <cell r="I925" t="str">
            <v>鴨肉丁</v>
          </cell>
          <cell r="J925">
            <v>9</v>
          </cell>
          <cell r="K925" t="str">
            <v>薑絲</v>
          </cell>
          <cell r="L925">
            <v>0.3</v>
          </cell>
        </row>
        <row r="927">
          <cell r="C927" t="str">
            <v>青菜豆腐湯</v>
          </cell>
          <cell r="D927">
            <v>3</v>
          </cell>
          <cell r="E927" t="str">
            <v>小白菜(切)</v>
          </cell>
          <cell r="F927">
            <v>25</v>
          </cell>
          <cell r="G927" t="str">
            <v>非基改豆腐條</v>
          </cell>
          <cell r="H927">
            <v>15</v>
          </cell>
        </row>
        <row r="928">
          <cell r="C928" t="str">
            <v>白菜豆腐湯</v>
          </cell>
          <cell r="D928">
            <v>3</v>
          </cell>
          <cell r="E928" t="str">
            <v>大白菜段</v>
          </cell>
          <cell r="F928">
            <v>20</v>
          </cell>
          <cell r="G928" t="str">
            <v>非基改豆腐條</v>
          </cell>
          <cell r="H928">
            <v>13</v>
          </cell>
          <cell r="I928" t="str">
            <v>柴魚片</v>
          </cell>
          <cell r="J928">
            <v>0.3</v>
          </cell>
        </row>
        <row r="929">
          <cell r="C929" t="str">
            <v>青菜蛋花湯</v>
          </cell>
          <cell r="D929">
            <v>3</v>
          </cell>
          <cell r="E929" t="str">
            <v>小白菜(切)</v>
          </cell>
          <cell r="F929">
            <v>20</v>
          </cell>
          <cell r="G929" t="str">
            <v>番茄原件</v>
          </cell>
          <cell r="H929">
            <v>5</v>
          </cell>
          <cell r="I929" t="str">
            <v>CAS殼蛋</v>
          </cell>
          <cell r="J929">
            <v>3</v>
          </cell>
        </row>
        <row r="930">
          <cell r="C930" t="str">
            <v>青蔥蛋花湯</v>
          </cell>
          <cell r="D930">
            <v>4</v>
          </cell>
          <cell r="E930" t="str">
            <v>大白菜原件</v>
          </cell>
          <cell r="F930">
            <v>20</v>
          </cell>
          <cell r="G930" t="str">
            <v>青蔥珠</v>
          </cell>
          <cell r="H930">
            <v>5</v>
          </cell>
          <cell r="I930" t="str">
            <v>CAS殼蛋</v>
          </cell>
          <cell r="J930">
            <v>3</v>
          </cell>
        </row>
        <row r="931">
          <cell r="C931" t="str">
            <v>豆薯蛋花湯</v>
          </cell>
          <cell r="D931">
            <v>4</v>
          </cell>
          <cell r="E931" t="str">
            <v>豆薯</v>
          </cell>
          <cell r="F931">
            <v>33</v>
          </cell>
          <cell r="G931" t="str">
            <v>紅卜</v>
          </cell>
          <cell r="H931">
            <v>10</v>
          </cell>
          <cell r="I931" t="str">
            <v>CAS殼蛋</v>
          </cell>
          <cell r="J931">
            <v>3</v>
          </cell>
          <cell r="K931" t="str">
            <v>大骨</v>
          </cell>
          <cell r="L931">
            <v>5</v>
          </cell>
        </row>
        <row r="932">
          <cell r="C932" t="str">
            <v>絲瓜蛋花湯</v>
          </cell>
          <cell r="D932">
            <v>2</v>
          </cell>
          <cell r="E932" t="str">
            <v>絲瓜4剖片</v>
          </cell>
          <cell r="F932">
            <v>40</v>
          </cell>
          <cell r="G932" t="str">
            <v>CAS殼蛋</v>
          </cell>
          <cell r="H932">
            <v>5</v>
          </cell>
        </row>
        <row r="933">
          <cell r="C933" t="str">
            <v>絲瓜肉片湯</v>
          </cell>
          <cell r="D933">
            <v>2</v>
          </cell>
          <cell r="E933" t="str">
            <v>絲瓜4剖片</v>
          </cell>
          <cell r="F933">
            <v>40</v>
          </cell>
          <cell r="G933" t="str">
            <v>肉片</v>
          </cell>
          <cell r="H933">
            <v>7</v>
          </cell>
        </row>
        <row r="934">
          <cell r="C934" t="str">
            <v>絲瓜冬粉湯</v>
          </cell>
          <cell r="D934">
            <v>3</v>
          </cell>
          <cell r="E934" t="str">
            <v>絲瓜1/4片</v>
          </cell>
          <cell r="F934">
            <v>33</v>
          </cell>
          <cell r="G934" t="str">
            <v>冬粉</v>
          </cell>
          <cell r="H934">
            <v>3</v>
          </cell>
          <cell r="I934" t="str">
            <v>大骨</v>
          </cell>
          <cell r="J934">
            <v>5</v>
          </cell>
        </row>
        <row r="935">
          <cell r="C935" t="str">
            <v>油豆腐細粉湯</v>
          </cell>
          <cell r="D935">
            <v>4</v>
          </cell>
          <cell r="E935" t="str">
            <v>非基改小四角油丁</v>
          </cell>
          <cell r="F935">
            <v>12</v>
          </cell>
          <cell r="G935" t="str">
            <v>冬粉</v>
          </cell>
          <cell r="H935">
            <v>3</v>
          </cell>
          <cell r="I935" t="str">
            <v>絞肉</v>
          </cell>
          <cell r="J935">
            <v>7</v>
          </cell>
          <cell r="K935" t="str">
            <v>芹菜珠</v>
          </cell>
          <cell r="L935">
            <v>3</v>
          </cell>
        </row>
        <row r="936">
          <cell r="C936" t="str">
            <v>豆皮蔬菜湯</v>
          </cell>
          <cell r="D936">
            <v>3</v>
          </cell>
          <cell r="E936" t="str">
            <v>非基改油片絲</v>
          </cell>
          <cell r="F936">
            <v>3</v>
          </cell>
          <cell r="G936" t="str">
            <v>番茄原件</v>
          </cell>
          <cell r="H936">
            <v>15</v>
          </cell>
          <cell r="I936" t="str">
            <v>高麗菜段</v>
          </cell>
          <cell r="J936">
            <v>22</v>
          </cell>
        </row>
        <row r="937">
          <cell r="C937" t="str">
            <v>番茄蛋花湯</v>
          </cell>
          <cell r="D937">
            <v>3</v>
          </cell>
          <cell r="E937" t="str">
            <v>小白菜(切)</v>
          </cell>
          <cell r="F937">
            <v>10</v>
          </cell>
          <cell r="G937" t="str">
            <v>番茄原件</v>
          </cell>
          <cell r="H937">
            <v>15</v>
          </cell>
          <cell r="I937" t="str">
            <v>CAS殼蛋</v>
          </cell>
          <cell r="J937">
            <v>5</v>
          </cell>
        </row>
        <row r="938">
          <cell r="C938" t="str">
            <v>番茄豆腐湯</v>
          </cell>
          <cell r="D938">
            <v>4</v>
          </cell>
          <cell r="E938" t="str">
            <v>非基改豆腐條</v>
          </cell>
          <cell r="F938">
            <v>17</v>
          </cell>
          <cell r="G938" t="str">
            <v>番茄原件</v>
          </cell>
          <cell r="H938">
            <v>20</v>
          </cell>
          <cell r="I938" t="str">
            <v>大骨</v>
          </cell>
          <cell r="J938">
            <v>5</v>
          </cell>
          <cell r="K938" t="str">
            <v>青蔥珠</v>
          </cell>
          <cell r="L938">
            <v>2</v>
          </cell>
        </row>
        <row r="939">
          <cell r="C939" t="str">
            <v>番茄高麗湯</v>
          </cell>
          <cell r="D939">
            <v>3</v>
          </cell>
          <cell r="E939" t="str">
            <v>高麗菜段</v>
          </cell>
          <cell r="F939">
            <v>15</v>
          </cell>
          <cell r="G939" t="str">
            <v>番茄原件</v>
          </cell>
          <cell r="H939">
            <v>20</v>
          </cell>
          <cell r="I939" t="str">
            <v>大骨</v>
          </cell>
          <cell r="J939">
            <v>5</v>
          </cell>
        </row>
        <row r="940">
          <cell r="C940" t="str">
            <v>義式田園湯</v>
          </cell>
          <cell r="D940">
            <v>6</v>
          </cell>
          <cell r="E940" t="str">
            <v>大白菜段</v>
          </cell>
          <cell r="F940">
            <v>25</v>
          </cell>
          <cell r="G940" t="str">
            <v>番茄原件</v>
          </cell>
          <cell r="H940">
            <v>10</v>
          </cell>
          <cell r="I940" t="str">
            <v>一公分西芹段</v>
          </cell>
          <cell r="J940">
            <v>3</v>
          </cell>
          <cell r="K940" t="str">
            <v>剝皮洋蔥原件</v>
          </cell>
          <cell r="L940">
            <v>5</v>
          </cell>
          <cell r="M940" t="str">
            <v>番茄醬</v>
          </cell>
          <cell r="N940">
            <v>2</v>
          </cell>
          <cell r="O940" t="str">
            <v>大骨</v>
          </cell>
          <cell r="P940">
            <v>5</v>
          </cell>
        </row>
        <row r="941">
          <cell r="C941" t="str">
            <v>義式田園湯(2)</v>
          </cell>
          <cell r="D941">
            <v>5</v>
          </cell>
          <cell r="E941" t="str">
            <v>高麗菜</v>
          </cell>
          <cell r="F941">
            <v>15</v>
          </cell>
          <cell r="G941" t="str">
            <v>番茄</v>
          </cell>
          <cell r="H941">
            <v>13</v>
          </cell>
          <cell r="I941" t="str">
            <v>西芹</v>
          </cell>
          <cell r="J941">
            <v>10</v>
          </cell>
          <cell r="K941" t="str">
            <v>剝皮洋蔥</v>
          </cell>
          <cell r="L941">
            <v>5</v>
          </cell>
          <cell r="M941" t="str">
            <v>番茄糊</v>
          </cell>
          <cell r="N941">
            <v>2</v>
          </cell>
        </row>
        <row r="942">
          <cell r="C942" t="str">
            <v>鮮蔬湯</v>
          </cell>
          <cell r="D942">
            <v>4</v>
          </cell>
          <cell r="E942" t="str">
            <v>大白菜段</v>
          </cell>
          <cell r="F942">
            <v>23</v>
          </cell>
          <cell r="G942" t="str">
            <v>香菇原件</v>
          </cell>
          <cell r="H942">
            <v>5</v>
          </cell>
          <cell r="I942" t="str">
            <v>金針菇</v>
          </cell>
          <cell r="J942">
            <v>3</v>
          </cell>
          <cell r="K942" t="str">
            <v>大骨</v>
          </cell>
          <cell r="L942">
            <v>5</v>
          </cell>
        </row>
        <row r="943">
          <cell r="C943" t="str">
            <v>鮮蔬湯(2)</v>
          </cell>
          <cell r="D943">
            <v>3</v>
          </cell>
          <cell r="E943" t="str">
            <v>大白菜</v>
          </cell>
          <cell r="F943">
            <v>30</v>
          </cell>
          <cell r="G943" t="str">
            <v>紅卜</v>
          </cell>
          <cell r="H943">
            <v>7</v>
          </cell>
          <cell r="I943" t="str">
            <v>濕木耳</v>
          </cell>
          <cell r="J943">
            <v>5</v>
          </cell>
          <cell r="K943" t="str">
            <v>金針菇</v>
          </cell>
          <cell r="L943">
            <v>5</v>
          </cell>
        </row>
        <row r="944">
          <cell r="C944" t="str">
            <v>羅宋湯</v>
          </cell>
          <cell r="D944">
            <v>5</v>
          </cell>
          <cell r="E944" t="str">
            <v>高麗菜段</v>
          </cell>
          <cell r="F944">
            <v>15</v>
          </cell>
          <cell r="G944" t="str">
            <v>番茄原件</v>
          </cell>
          <cell r="H944">
            <v>10</v>
          </cell>
          <cell r="I944" t="str">
            <v>一公分西芹段</v>
          </cell>
          <cell r="J944">
            <v>5</v>
          </cell>
          <cell r="K944" t="str">
            <v>大骨</v>
          </cell>
          <cell r="L944">
            <v>5</v>
          </cell>
          <cell r="M944" t="str">
            <v>番茄醬</v>
          </cell>
          <cell r="N944">
            <v>2</v>
          </cell>
        </row>
        <row r="945">
          <cell r="C945" t="str">
            <v>羅宋湯(2)</v>
          </cell>
          <cell r="D945">
            <v>6</v>
          </cell>
          <cell r="E945" t="str">
            <v>白蘿蔔片丁</v>
          </cell>
          <cell r="F945">
            <v>5</v>
          </cell>
          <cell r="G945" t="str">
            <v>高麗菜原件</v>
          </cell>
          <cell r="H945">
            <v>15</v>
          </cell>
          <cell r="I945" t="str">
            <v>番茄原件</v>
          </cell>
          <cell r="J945">
            <v>10</v>
          </cell>
          <cell r="K945" t="str">
            <v>大骨</v>
          </cell>
          <cell r="L945">
            <v>5</v>
          </cell>
          <cell r="M945" t="str">
            <v>番茄醬</v>
          </cell>
          <cell r="N945">
            <v>2</v>
          </cell>
        </row>
        <row r="946">
          <cell r="C946" t="str">
            <v>酸辣湯</v>
          </cell>
          <cell r="D946">
            <v>5</v>
          </cell>
          <cell r="E946" t="str">
            <v>竹筍絲</v>
          </cell>
          <cell r="F946">
            <v>10</v>
          </cell>
          <cell r="G946" t="str">
            <v>金針菇</v>
          </cell>
          <cell r="H946">
            <v>5</v>
          </cell>
          <cell r="I946" t="str">
            <v>非基改豆腐條</v>
          </cell>
          <cell r="J946">
            <v>22</v>
          </cell>
          <cell r="K946" t="str">
            <v>乾木耳</v>
          </cell>
          <cell r="L946">
            <v>0.25</v>
          </cell>
          <cell r="M946" t="str">
            <v>CAS殼蛋</v>
          </cell>
          <cell r="N946">
            <v>3</v>
          </cell>
          <cell r="O946" t="str">
            <v>香菜</v>
          </cell>
          <cell r="P946">
            <v>0.5</v>
          </cell>
        </row>
        <row r="947">
          <cell r="C947" t="str">
            <v>素酸辣湯</v>
          </cell>
          <cell r="D947">
            <v>7</v>
          </cell>
          <cell r="E947" t="str">
            <v>豆腐</v>
          </cell>
          <cell r="F947">
            <v>22</v>
          </cell>
          <cell r="G947" t="str">
            <v>鮮筍絲(細)</v>
          </cell>
          <cell r="H947">
            <v>10</v>
          </cell>
          <cell r="I947" t="str">
            <v>全蛋液</v>
          </cell>
          <cell r="J947">
            <v>7</v>
          </cell>
          <cell r="K947" t="str">
            <v>紅卜</v>
          </cell>
          <cell r="L947">
            <v>5</v>
          </cell>
          <cell r="M947" t="str">
            <v>金針菇</v>
          </cell>
          <cell r="N947">
            <v>5</v>
          </cell>
          <cell r="O947" t="str">
            <v>濕木耳</v>
          </cell>
          <cell r="P947">
            <v>3</v>
          </cell>
          <cell r="Q947" t="str">
            <v>香菜</v>
          </cell>
          <cell r="R947">
            <v>0.5</v>
          </cell>
        </row>
        <row r="948">
          <cell r="C948" t="str">
            <v>什錦羹</v>
          </cell>
          <cell r="D948">
            <v>7</v>
          </cell>
          <cell r="E948" t="str">
            <v>豆包(炸)</v>
          </cell>
          <cell r="F948">
            <v>10.5</v>
          </cell>
          <cell r="G948" t="str">
            <v>鮮筍絲(細)</v>
          </cell>
          <cell r="H948">
            <v>10</v>
          </cell>
          <cell r="I948" t="str">
            <v>紅卜</v>
          </cell>
          <cell r="J948">
            <v>7</v>
          </cell>
          <cell r="K948" t="str">
            <v>濕木耳</v>
          </cell>
          <cell r="L948">
            <v>5</v>
          </cell>
          <cell r="M948" t="str">
            <v>濕香菇</v>
          </cell>
          <cell r="N948">
            <v>3</v>
          </cell>
          <cell r="O948" t="str">
            <v>金針菇</v>
          </cell>
          <cell r="P948">
            <v>4</v>
          </cell>
          <cell r="Q948" t="str">
            <v>香菜</v>
          </cell>
          <cell r="R948">
            <v>0.5</v>
          </cell>
        </row>
        <row r="949">
          <cell r="C949" t="str">
            <v>酸辣湯(2)</v>
          </cell>
          <cell r="D949">
            <v>9</v>
          </cell>
          <cell r="E949" t="str">
            <v>非基改豆腐條</v>
          </cell>
          <cell r="F949">
            <v>17</v>
          </cell>
          <cell r="G949" t="str">
            <v>大白菜原件</v>
          </cell>
          <cell r="H949">
            <v>7</v>
          </cell>
          <cell r="I949" t="str">
            <v>豬血</v>
          </cell>
          <cell r="J949">
            <v>8</v>
          </cell>
          <cell r="K949" t="str">
            <v>CAS殼蛋</v>
          </cell>
          <cell r="L949">
            <v>3</v>
          </cell>
          <cell r="M949" t="str">
            <v>金針菇</v>
          </cell>
          <cell r="N949">
            <v>3</v>
          </cell>
          <cell r="O949" t="str">
            <v>乾木耳</v>
          </cell>
          <cell r="P949">
            <v>0.2</v>
          </cell>
          <cell r="Q949" t="str">
            <v>香菜</v>
          </cell>
          <cell r="R949">
            <v>0.5</v>
          </cell>
        </row>
        <row r="950">
          <cell r="C950" t="str">
            <v>三絲羹</v>
          </cell>
          <cell r="D950">
            <v>6</v>
          </cell>
          <cell r="E950" t="str">
            <v>竹筍絲</v>
          </cell>
          <cell r="F950">
            <v>6</v>
          </cell>
          <cell r="G950" t="str">
            <v>非基改豆腐條</v>
          </cell>
          <cell r="H950">
            <v>9</v>
          </cell>
          <cell r="I950" t="str">
            <v>大白菜段</v>
          </cell>
          <cell r="J950">
            <v>15</v>
          </cell>
          <cell r="K950" t="str">
            <v>香菇原件</v>
          </cell>
          <cell r="L950">
            <v>5</v>
          </cell>
          <cell r="M950" t="str">
            <v>金針菇</v>
          </cell>
          <cell r="N950">
            <v>4</v>
          </cell>
          <cell r="O950" t="str">
            <v>香菜</v>
          </cell>
          <cell r="P950">
            <v>0.5</v>
          </cell>
        </row>
        <row r="951">
          <cell r="C951" t="str">
            <v>三絲羹(2)</v>
          </cell>
          <cell r="D951">
            <v>5</v>
          </cell>
          <cell r="E951" t="str">
            <v>大白菜原件</v>
          </cell>
          <cell r="F951">
            <v>20</v>
          </cell>
          <cell r="G951" t="str">
            <v>竹筍絲</v>
          </cell>
          <cell r="H951">
            <v>8</v>
          </cell>
          <cell r="I951" t="str">
            <v>非基改豆腐條</v>
          </cell>
          <cell r="J951">
            <v>8</v>
          </cell>
          <cell r="K951" t="str">
            <v>香菜</v>
          </cell>
          <cell r="L951">
            <v>0.5</v>
          </cell>
        </row>
        <row r="952">
          <cell r="C952" t="str">
            <v>三絲羹(3)</v>
          </cell>
          <cell r="D952">
            <v>5</v>
          </cell>
          <cell r="E952" t="str">
            <v>高麗菜</v>
          </cell>
          <cell r="F952">
            <v>22</v>
          </cell>
          <cell r="G952" t="str">
            <v>鮮筍絲(細)</v>
          </cell>
          <cell r="H952">
            <v>9</v>
          </cell>
          <cell r="I952" t="str">
            <v>豆腐</v>
          </cell>
          <cell r="J952">
            <v>9</v>
          </cell>
          <cell r="K952" t="str">
            <v>柴魚片</v>
          </cell>
          <cell r="L952">
            <v>0.2</v>
          </cell>
          <cell r="M952" t="str">
            <v>香菜</v>
          </cell>
          <cell r="N952">
            <v>0.5</v>
          </cell>
        </row>
        <row r="953">
          <cell r="C953" t="str">
            <v>白菜羹</v>
          </cell>
          <cell r="D953">
            <v>6</v>
          </cell>
          <cell r="E953" t="str">
            <v>竹筍絲</v>
          </cell>
          <cell r="F953">
            <v>8</v>
          </cell>
          <cell r="G953" t="str">
            <v>大白菜段</v>
          </cell>
          <cell r="H953">
            <v>22</v>
          </cell>
          <cell r="I953" t="str">
            <v>金針菇</v>
          </cell>
          <cell r="J953">
            <v>3</v>
          </cell>
          <cell r="K953" t="str">
            <v>香菇原件</v>
          </cell>
          <cell r="L953">
            <v>4</v>
          </cell>
          <cell r="M953" t="str">
            <v>香菜</v>
          </cell>
          <cell r="N953">
            <v>0.5</v>
          </cell>
          <cell r="O953" t="str">
            <v>沙茶醬</v>
          </cell>
          <cell r="P953">
            <v>1</v>
          </cell>
        </row>
        <row r="954">
          <cell r="C954" t="str">
            <v>豆腐羹</v>
          </cell>
          <cell r="D954">
            <v>5</v>
          </cell>
          <cell r="E954" t="str">
            <v>大白菜段</v>
          </cell>
          <cell r="F954">
            <v>10</v>
          </cell>
          <cell r="G954" t="str">
            <v>紅蘿蔔絲</v>
          </cell>
          <cell r="H954">
            <v>10</v>
          </cell>
          <cell r="I954" t="str">
            <v>非基改豆腐條</v>
          </cell>
          <cell r="J954">
            <v>10</v>
          </cell>
          <cell r="K954" t="str">
            <v>香菇原件</v>
          </cell>
          <cell r="L954">
            <v>7</v>
          </cell>
          <cell r="M954" t="str">
            <v>香菜</v>
          </cell>
          <cell r="N954">
            <v>0.5</v>
          </cell>
        </row>
        <row r="955">
          <cell r="C955" t="str">
            <v>什錦甜不辣羹</v>
          </cell>
          <cell r="D955">
            <v>7</v>
          </cell>
          <cell r="E955" t="str">
            <v>大白菜</v>
          </cell>
          <cell r="F955">
            <v>17</v>
          </cell>
          <cell r="G955" t="str">
            <v>鮮筍絲(細)</v>
          </cell>
          <cell r="H955">
            <v>10</v>
          </cell>
          <cell r="I955" t="str">
            <v>紅卜</v>
          </cell>
          <cell r="J955">
            <v>6</v>
          </cell>
          <cell r="K955" t="str">
            <v>小棒天</v>
          </cell>
          <cell r="L955">
            <v>5</v>
          </cell>
          <cell r="M955" t="str">
            <v>濕木耳</v>
          </cell>
          <cell r="N955">
            <v>2.5</v>
          </cell>
          <cell r="O955" t="str">
            <v>沙茶醬</v>
          </cell>
          <cell r="P955">
            <v>1</v>
          </cell>
          <cell r="Q955" t="str">
            <v>香菜</v>
          </cell>
          <cell r="T955">
            <v>0.5</v>
          </cell>
        </row>
        <row r="956">
          <cell r="C956" t="str">
            <v>肉羹湯</v>
          </cell>
          <cell r="D956">
            <v>7</v>
          </cell>
          <cell r="E956" t="str">
            <v>大白菜段</v>
          </cell>
          <cell r="F956">
            <v>10</v>
          </cell>
          <cell r="G956" t="str">
            <v>竹筍絲</v>
          </cell>
          <cell r="H956">
            <v>7</v>
          </cell>
          <cell r="I956" t="str">
            <v>紅蘿蔔絲</v>
          </cell>
          <cell r="J956">
            <v>4</v>
          </cell>
          <cell r="K956" t="str">
            <v>香菇原件</v>
          </cell>
          <cell r="L956">
            <v>5</v>
          </cell>
          <cell r="M956" t="str">
            <v>CAS肉羹</v>
          </cell>
          <cell r="N956">
            <v>8</v>
          </cell>
          <cell r="O956" t="str">
            <v>沙茶醬</v>
          </cell>
          <cell r="P956">
            <v>1</v>
          </cell>
          <cell r="Q956" t="str">
            <v>香菜</v>
          </cell>
          <cell r="R956">
            <v>0.5</v>
          </cell>
        </row>
        <row r="957">
          <cell r="C957" t="str">
            <v>蘿蔔肉羹湯</v>
          </cell>
          <cell r="D957">
            <v>8</v>
          </cell>
          <cell r="E957" t="str">
            <v>白蘿蔔片丁</v>
          </cell>
          <cell r="F957">
            <v>20</v>
          </cell>
          <cell r="G957" t="str">
            <v>竹筍絲</v>
          </cell>
          <cell r="H957">
            <v>8</v>
          </cell>
          <cell r="I957" t="str">
            <v>紅蘿蔔絲</v>
          </cell>
          <cell r="J957">
            <v>3</v>
          </cell>
          <cell r="K957" t="str">
            <v>CAS殼蛋</v>
          </cell>
          <cell r="L957">
            <v>3</v>
          </cell>
          <cell r="M957" t="str">
            <v>CAS肉羹</v>
          </cell>
          <cell r="N957">
            <v>8</v>
          </cell>
          <cell r="O957" t="str">
            <v>香菇原件</v>
          </cell>
          <cell r="P957">
            <v>3</v>
          </cell>
          <cell r="Q957" t="str">
            <v>香菜</v>
          </cell>
          <cell r="R957">
            <v>0.5</v>
          </cell>
          <cell r="S957" t="str">
            <v>沙茶醬</v>
          </cell>
          <cell r="T957">
            <v>1</v>
          </cell>
        </row>
        <row r="958">
          <cell r="C958" t="str">
            <v>雪菜豆腐羹</v>
          </cell>
          <cell r="D958">
            <v>5</v>
          </cell>
          <cell r="E958" t="str">
            <v>雪裡紅</v>
          </cell>
          <cell r="F958">
            <v>16</v>
          </cell>
          <cell r="G958" t="str">
            <v>絞肉</v>
          </cell>
          <cell r="H958">
            <v>7</v>
          </cell>
          <cell r="I958" t="str">
            <v>豆腐</v>
          </cell>
          <cell r="J958">
            <v>11</v>
          </cell>
          <cell r="K958" t="str">
            <v>豆瓣醬</v>
          </cell>
          <cell r="L958">
            <v>1</v>
          </cell>
          <cell r="M958" t="str">
            <v>蔥</v>
          </cell>
          <cell r="N958">
            <v>1</v>
          </cell>
        </row>
        <row r="959">
          <cell r="C959" t="str">
            <v>玉米濃湯</v>
          </cell>
          <cell r="D959">
            <v>7</v>
          </cell>
          <cell r="E959" t="str">
            <v>CAS冷凍玉米粒</v>
          </cell>
          <cell r="F959">
            <v>20</v>
          </cell>
          <cell r="G959" t="str">
            <v>洋芋原件</v>
          </cell>
          <cell r="H959">
            <v>13</v>
          </cell>
          <cell r="I959" t="str">
            <v>剝皮洋蔥原件</v>
          </cell>
          <cell r="J959">
            <v>7</v>
          </cell>
          <cell r="K959" t="str">
            <v>鴻喜菇</v>
          </cell>
          <cell r="L959">
            <v>5</v>
          </cell>
          <cell r="M959" t="str">
            <v>麵粉</v>
          </cell>
          <cell r="O959" t="str">
            <v>奶油</v>
          </cell>
          <cell r="Q959" t="str">
            <v>黑胡椒</v>
          </cell>
        </row>
        <row r="960">
          <cell r="C960" t="str">
            <v>巧達濃湯</v>
          </cell>
          <cell r="D960">
            <v>8</v>
          </cell>
          <cell r="E960" t="str">
            <v>CAS冷凍玉米粒</v>
          </cell>
          <cell r="F960">
            <v>20</v>
          </cell>
          <cell r="G960" t="str">
            <v>杏鮑菇原件</v>
          </cell>
          <cell r="H960">
            <v>7</v>
          </cell>
          <cell r="I960" t="str">
            <v>剝皮洋蔥原件</v>
          </cell>
          <cell r="J960">
            <v>5</v>
          </cell>
          <cell r="K960" t="str">
            <v>CAS殼蛋</v>
          </cell>
          <cell r="L960">
            <v>5</v>
          </cell>
          <cell r="M960" t="str">
            <v>奶粉</v>
          </cell>
          <cell r="N960">
            <v>4</v>
          </cell>
          <cell r="O960" t="str">
            <v>麵粉</v>
          </cell>
          <cell r="P960">
            <v>2</v>
          </cell>
          <cell r="Q960" t="str">
            <v>奶油</v>
          </cell>
          <cell r="R960">
            <v>2</v>
          </cell>
        </row>
        <row r="961">
          <cell r="C961" t="str">
            <v>玉米濃湯(2)</v>
          </cell>
          <cell r="D961">
            <v>6</v>
          </cell>
          <cell r="E961" t="str">
            <v>CAS冷凍玉米粒</v>
          </cell>
          <cell r="F961">
            <v>20</v>
          </cell>
          <cell r="G961" t="str">
            <v>洋芋原件</v>
          </cell>
          <cell r="H961">
            <v>15</v>
          </cell>
          <cell r="I961" t="str">
            <v>絞肉</v>
          </cell>
          <cell r="J961">
            <v>7</v>
          </cell>
          <cell r="K961" t="str">
            <v>奶粉</v>
          </cell>
          <cell r="L961">
            <v>3</v>
          </cell>
          <cell r="M961" t="str">
            <v>麵粉</v>
          </cell>
          <cell r="N961">
            <v>2</v>
          </cell>
          <cell r="O961" t="str">
            <v>奶油</v>
          </cell>
          <cell r="P961">
            <v>2</v>
          </cell>
        </row>
        <row r="962">
          <cell r="C962" t="str">
            <v>火腿玉米濃湯</v>
          </cell>
          <cell r="D962">
            <v>9</v>
          </cell>
          <cell r="E962" t="str">
            <v>CAS冷凍玉米粒</v>
          </cell>
          <cell r="F962">
            <v>20</v>
          </cell>
          <cell r="G962" t="str">
            <v>洋芋原件</v>
          </cell>
          <cell r="H962">
            <v>10</v>
          </cell>
          <cell r="I962" t="str">
            <v>剝皮洋蔥原件</v>
          </cell>
          <cell r="J962">
            <v>5</v>
          </cell>
          <cell r="K962" t="str">
            <v>火腿小丁</v>
          </cell>
          <cell r="L962">
            <v>5</v>
          </cell>
          <cell r="M962" t="str">
            <v>奶粉</v>
          </cell>
          <cell r="N962">
            <v>3</v>
          </cell>
          <cell r="O962" t="str">
            <v>黑胡椒</v>
          </cell>
          <cell r="P962">
            <v>0.1</v>
          </cell>
          <cell r="Q962" t="str">
            <v>麵粉</v>
          </cell>
          <cell r="R962">
            <v>2</v>
          </cell>
          <cell r="S962" t="str">
            <v>奶油</v>
          </cell>
          <cell r="T962">
            <v>2</v>
          </cell>
        </row>
        <row r="963">
          <cell r="C963" t="str">
            <v>雞蓉玉米濃湯</v>
          </cell>
          <cell r="D963">
            <v>9</v>
          </cell>
          <cell r="E963" t="str">
            <v>CAS冷凍玉米粒</v>
          </cell>
          <cell r="F963">
            <v>23</v>
          </cell>
          <cell r="G963" t="str">
            <v>洋芋原件</v>
          </cell>
          <cell r="H963">
            <v>12</v>
          </cell>
          <cell r="I963" t="str">
            <v>雞肉茸</v>
          </cell>
          <cell r="J963">
            <v>7</v>
          </cell>
          <cell r="K963" t="str">
            <v>奶粉</v>
          </cell>
          <cell r="L963">
            <v>5</v>
          </cell>
          <cell r="M963" t="str">
            <v>黑胡椒</v>
          </cell>
          <cell r="N963">
            <v>0.2</v>
          </cell>
          <cell r="O963" t="str">
            <v>麵粉</v>
          </cell>
          <cell r="P963">
            <v>2</v>
          </cell>
          <cell r="Q963" t="str">
            <v>奶油</v>
          </cell>
          <cell r="R963">
            <v>2</v>
          </cell>
        </row>
        <row r="964">
          <cell r="C964" t="str">
            <v>南瓜濃湯</v>
          </cell>
          <cell r="D964">
            <v>8</v>
          </cell>
          <cell r="E964" t="str">
            <v>南瓜原件</v>
          </cell>
          <cell r="F964">
            <v>20</v>
          </cell>
          <cell r="G964" t="str">
            <v>洋芋原件</v>
          </cell>
          <cell r="H964">
            <v>15</v>
          </cell>
          <cell r="I964" t="str">
            <v>剝皮洋蔥原件</v>
          </cell>
          <cell r="J964">
            <v>4</v>
          </cell>
          <cell r="K964" t="str">
            <v>絞肉</v>
          </cell>
          <cell r="L964">
            <v>7</v>
          </cell>
          <cell r="M964" t="str">
            <v>奶粉</v>
          </cell>
          <cell r="N964">
            <v>8</v>
          </cell>
          <cell r="O964" t="str">
            <v>麵粉</v>
          </cell>
          <cell r="P964">
            <v>4</v>
          </cell>
          <cell r="Q964" t="str">
            <v>奶油</v>
          </cell>
          <cell r="R964">
            <v>4</v>
          </cell>
          <cell r="S964" t="str">
            <v>黑胡椒</v>
          </cell>
        </row>
        <row r="965">
          <cell r="C965" t="str">
            <v>南瓜濃湯(2)</v>
          </cell>
          <cell r="D965">
            <v>6</v>
          </cell>
          <cell r="E965" t="str">
            <v>南瓜原件</v>
          </cell>
          <cell r="F965">
            <v>20</v>
          </cell>
          <cell r="G965" t="str">
            <v>大白菜段</v>
          </cell>
          <cell r="H965">
            <v>18</v>
          </cell>
          <cell r="I965" t="str">
            <v>秀珍菇</v>
          </cell>
          <cell r="J965">
            <v>3</v>
          </cell>
          <cell r="K965" t="str">
            <v>剝皮洋蔥原件</v>
          </cell>
          <cell r="L965">
            <v>4</v>
          </cell>
          <cell r="M965" t="str">
            <v>奶粉</v>
          </cell>
          <cell r="N965">
            <v>8</v>
          </cell>
          <cell r="O965" t="str">
            <v>麵粉</v>
          </cell>
          <cell r="P965">
            <v>4</v>
          </cell>
          <cell r="Q965" t="str">
            <v>奶油</v>
          </cell>
          <cell r="R965">
            <v>4</v>
          </cell>
          <cell r="S965" t="str">
            <v>黑胡椒</v>
          </cell>
        </row>
        <row r="966">
          <cell r="C966" t="str">
            <v>南瓜濃湯(３)</v>
          </cell>
          <cell r="D966">
            <v>6</v>
          </cell>
          <cell r="E966" t="str">
            <v>南瓜原件</v>
          </cell>
          <cell r="F966">
            <v>20</v>
          </cell>
          <cell r="G966" t="str">
            <v>剝皮洋蔥原件</v>
          </cell>
          <cell r="H966">
            <v>5</v>
          </cell>
          <cell r="I966" t="str">
            <v>絞肉</v>
          </cell>
          <cell r="J966">
            <v>7</v>
          </cell>
          <cell r="K966" t="str">
            <v>CAS殼蛋</v>
          </cell>
          <cell r="L966">
            <v>5</v>
          </cell>
          <cell r="M966" t="str">
            <v>奶粉</v>
          </cell>
          <cell r="N966">
            <v>8</v>
          </cell>
          <cell r="O966" t="str">
            <v>麵粉</v>
          </cell>
          <cell r="P966">
            <v>4</v>
          </cell>
          <cell r="Q966" t="str">
            <v>奶油</v>
          </cell>
          <cell r="R966">
            <v>4</v>
          </cell>
        </row>
        <row r="967">
          <cell r="C967" t="str">
            <v>奶油菇菇濃湯</v>
          </cell>
          <cell r="D967">
            <v>10</v>
          </cell>
          <cell r="E967" t="str">
            <v>CAS冷凍玉米粒</v>
          </cell>
          <cell r="F967">
            <v>15</v>
          </cell>
          <cell r="G967" t="str">
            <v>洋芋原件</v>
          </cell>
          <cell r="H967">
            <v>15</v>
          </cell>
          <cell r="I967" t="str">
            <v>剝皮洋蔥原件</v>
          </cell>
          <cell r="J967">
            <v>3</v>
          </cell>
          <cell r="K967" t="str">
            <v>杏鮑菇原件</v>
          </cell>
          <cell r="L967">
            <v>3</v>
          </cell>
          <cell r="M967" t="str">
            <v>鴻喜菇</v>
          </cell>
          <cell r="N967">
            <v>3</v>
          </cell>
          <cell r="O967" t="str">
            <v>紅蘿蔔小丁</v>
          </cell>
          <cell r="P967">
            <v>3</v>
          </cell>
          <cell r="Q967" t="str">
            <v>義大利香料</v>
          </cell>
          <cell r="R967">
            <v>0.25</v>
          </cell>
          <cell r="S967" t="str">
            <v>奶粉</v>
          </cell>
          <cell r="T967">
            <v>8</v>
          </cell>
          <cell r="U967" t="str">
            <v>麵粉</v>
          </cell>
          <cell r="V967">
            <v>2</v>
          </cell>
          <cell r="W967" t="str">
            <v>奶油</v>
          </cell>
          <cell r="X967">
            <v>2</v>
          </cell>
        </row>
        <row r="968">
          <cell r="C968" t="str">
            <v>蘑菇濃湯</v>
          </cell>
          <cell r="D968">
            <v>8</v>
          </cell>
          <cell r="E968" t="str">
            <v>洋芋原件</v>
          </cell>
          <cell r="F968">
            <v>20</v>
          </cell>
          <cell r="G968" t="str">
            <v>大白菜段</v>
          </cell>
          <cell r="H968">
            <v>10</v>
          </cell>
          <cell r="I968" t="str">
            <v>絞肉</v>
          </cell>
          <cell r="J968">
            <v>7</v>
          </cell>
          <cell r="K968" t="str">
            <v>香菇原件</v>
          </cell>
          <cell r="L968">
            <v>3</v>
          </cell>
          <cell r="M968" t="str">
            <v>洋菇罐頭</v>
          </cell>
          <cell r="N968">
            <v>4</v>
          </cell>
          <cell r="O968" t="str">
            <v>奶粉</v>
          </cell>
          <cell r="Q968" t="str">
            <v>麵粉</v>
          </cell>
          <cell r="S968" t="str">
            <v>奶油</v>
          </cell>
        </row>
        <row r="969">
          <cell r="C969" t="str">
            <v>鮮菇玉米濃湯</v>
          </cell>
          <cell r="D969">
            <v>9</v>
          </cell>
          <cell r="E969" t="str">
            <v>杏鮑菇原件</v>
          </cell>
          <cell r="F969">
            <v>10</v>
          </cell>
          <cell r="G969" t="str">
            <v>洋芋原件</v>
          </cell>
          <cell r="H969">
            <v>10</v>
          </cell>
          <cell r="I969" t="str">
            <v>CAS冷凍玉米粒</v>
          </cell>
          <cell r="J969">
            <v>20</v>
          </cell>
          <cell r="K969" t="str">
            <v>奶粉</v>
          </cell>
          <cell r="L969">
            <v>3</v>
          </cell>
          <cell r="M969" t="str">
            <v>麵粉</v>
          </cell>
          <cell r="N969">
            <v>2</v>
          </cell>
          <cell r="O969" t="str">
            <v>奶油</v>
          </cell>
          <cell r="P969">
            <v>2</v>
          </cell>
        </row>
        <row r="970">
          <cell r="C970" t="str">
            <v>田園濃湯</v>
          </cell>
          <cell r="D970">
            <v>7</v>
          </cell>
          <cell r="E970" t="str">
            <v>大白菜段</v>
          </cell>
          <cell r="F970">
            <v>30</v>
          </cell>
          <cell r="G970" t="str">
            <v>一公分西芹段</v>
          </cell>
          <cell r="H970">
            <v>5</v>
          </cell>
          <cell r="I970" t="str">
            <v>雞肉茸</v>
          </cell>
          <cell r="J970">
            <v>7</v>
          </cell>
          <cell r="K970" t="str">
            <v>秀珍菇</v>
          </cell>
          <cell r="L970">
            <v>4</v>
          </cell>
          <cell r="M970" t="str">
            <v>奶粉</v>
          </cell>
          <cell r="N970">
            <v>8</v>
          </cell>
          <cell r="O970" t="str">
            <v>麵粉</v>
          </cell>
          <cell r="Q970" t="str">
            <v>奶油</v>
          </cell>
        </row>
        <row r="971">
          <cell r="C971" t="str">
            <v>蔬菜濃湯</v>
          </cell>
          <cell r="D971">
            <v>8</v>
          </cell>
          <cell r="E971" t="str">
            <v>洋芋原件</v>
          </cell>
          <cell r="F971">
            <v>20</v>
          </cell>
          <cell r="G971" t="str">
            <v>綠花椰(切）</v>
          </cell>
          <cell r="H971">
            <v>15</v>
          </cell>
          <cell r="I971" t="str">
            <v>白花椰(切）</v>
          </cell>
          <cell r="J971">
            <v>15</v>
          </cell>
          <cell r="K971" t="str">
            <v>剝皮洋蔥</v>
          </cell>
          <cell r="L971">
            <v>5</v>
          </cell>
          <cell r="M971" t="str">
            <v>奶粉</v>
          </cell>
          <cell r="N971">
            <v>8</v>
          </cell>
          <cell r="O971" t="str">
            <v>火腿片</v>
          </cell>
          <cell r="P971">
            <v>5</v>
          </cell>
          <cell r="Q971" t="str">
            <v>麵粉</v>
          </cell>
          <cell r="S971" t="str">
            <v>奶油</v>
          </cell>
        </row>
        <row r="972">
          <cell r="C972" t="str">
            <v>洋芋濃湯</v>
          </cell>
          <cell r="D972">
            <v>5</v>
          </cell>
          <cell r="E972" t="str">
            <v>洋芋原件</v>
          </cell>
          <cell r="F972">
            <v>20</v>
          </cell>
          <cell r="G972" t="str">
            <v>剝皮洋蔥原件</v>
          </cell>
          <cell r="H972">
            <v>7</v>
          </cell>
          <cell r="I972" t="str">
            <v>西芹小丁</v>
          </cell>
          <cell r="J972">
            <v>3</v>
          </cell>
          <cell r="K972" t="str">
            <v>CAS殼蛋</v>
          </cell>
          <cell r="L972">
            <v>4</v>
          </cell>
          <cell r="M972" t="str">
            <v>奶粉</v>
          </cell>
          <cell r="N972">
            <v>8</v>
          </cell>
          <cell r="O972" t="str">
            <v>麵粉</v>
          </cell>
          <cell r="P972">
            <v>2</v>
          </cell>
          <cell r="Q972" t="str">
            <v>奶油</v>
          </cell>
          <cell r="R972">
            <v>2</v>
          </cell>
        </row>
        <row r="973">
          <cell r="C973" t="str">
            <v>客家湯圓</v>
          </cell>
          <cell r="D973">
            <v>9</v>
          </cell>
          <cell r="E973" t="str">
            <v>小湯圓</v>
          </cell>
          <cell r="F973">
            <v>10</v>
          </cell>
          <cell r="G973" t="str">
            <v>高麗菜段</v>
          </cell>
          <cell r="H973">
            <v>15</v>
          </cell>
          <cell r="I973" t="str">
            <v>茼蒿(切)</v>
          </cell>
          <cell r="J973">
            <v>5</v>
          </cell>
          <cell r="K973" t="str">
            <v>乾木耳</v>
          </cell>
          <cell r="L973">
            <v>0.25</v>
          </cell>
          <cell r="M973" t="str">
            <v>肉絲</v>
          </cell>
          <cell r="N973">
            <v>7</v>
          </cell>
          <cell r="O973" t="str">
            <v>韭菜段</v>
          </cell>
          <cell r="P973">
            <v>0.5</v>
          </cell>
          <cell r="Q973" t="str">
            <v>蝦皮</v>
          </cell>
          <cell r="R973">
            <v>0.5</v>
          </cell>
          <cell r="S973" t="str">
            <v>紅蔥末</v>
          </cell>
          <cell r="T973">
            <v>0.5</v>
          </cell>
        </row>
        <row r="974">
          <cell r="C974" t="str">
            <v>玉米豆腐湯</v>
          </cell>
          <cell r="D974">
            <v>4</v>
          </cell>
          <cell r="E974" t="str">
            <v>CAS冷凍玉米粒</v>
          </cell>
          <cell r="F974">
            <v>20</v>
          </cell>
          <cell r="G974" t="str">
            <v>非基改豆腐條</v>
          </cell>
          <cell r="H974">
            <v>10</v>
          </cell>
          <cell r="I974" t="str">
            <v>青蔥珠</v>
          </cell>
          <cell r="J974">
            <v>0.3</v>
          </cell>
        </row>
        <row r="975">
          <cell r="C975" t="str">
            <v>豆薯雞湯</v>
          </cell>
          <cell r="D975">
            <v>2</v>
          </cell>
          <cell r="E975" t="str">
            <v>豆薯片丁</v>
          </cell>
          <cell r="F975">
            <v>25</v>
          </cell>
          <cell r="G975" t="str">
            <v>雞胸丁</v>
          </cell>
          <cell r="H975">
            <v>10</v>
          </cell>
        </row>
        <row r="976">
          <cell r="C976" t="str">
            <v>冬瓜雞湯</v>
          </cell>
          <cell r="D976">
            <v>3</v>
          </cell>
          <cell r="E976" t="str">
            <v>冬瓜中丁</v>
          </cell>
          <cell r="F976">
            <v>28</v>
          </cell>
          <cell r="G976" t="str">
            <v>雞胸丁</v>
          </cell>
          <cell r="H976">
            <v>7</v>
          </cell>
          <cell r="I976" t="str">
            <v>薑片</v>
          </cell>
          <cell r="J976">
            <v>0.3</v>
          </cell>
        </row>
        <row r="977">
          <cell r="C977" t="str">
            <v>芥菜肉絲湯</v>
          </cell>
          <cell r="D977">
            <v>4</v>
          </cell>
          <cell r="E977" t="str">
            <v>小芥菜段</v>
          </cell>
          <cell r="F977">
            <v>20</v>
          </cell>
          <cell r="G977" t="str">
            <v>肉絲</v>
          </cell>
          <cell r="H977">
            <v>7</v>
          </cell>
          <cell r="I977" t="str">
            <v>香菇原件</v>
          </cell>
          <cell r="J977">
            <v>5</v>
          </cell>
          <cell r="K977" t="str">
            <v>薑片</v>
          </cell>
          <cell r="L977">
            <v>0.5</v>
          </cell>
        </row>
        <row r="978">
          <cell r="C978" t="str">
            <v>冬菜白菜湯</v>
          </cell>
          <cell r="D978">
            <v>2</v>
          </cell>
          <cell r="E978" t="str">
            <v>大白菜段</v>
          </cell>
          <cell r="F978">
            <v>20</v>
          </cell>
          <cell r="G978" t="str">
            <v>冬菜</v>
          </cell>
          <cell r="H978">
            <v>1</v>
          </cell>
          <cell r="I978" t="str">
            <v>肉絲</v>
          </cell>
          <cell r="J978">
            <v>7</v>
          </cell>
        </row>
        <row r="979">
          <cell r="C979" t="str">
            <v>豆薯蛋花湯</v>
          </cell>
          <cell r="D979">
            <v>3</v>
          </cell>
          <cell r="E979" t="str">
            <v>豆薯粗絲</v>
          </cell>
          <cell r="F979">
            <v>20</v>
          </cell>
          <cell r="G979" t="str">
            <v>CAS殼蛋</v>
          </cell>
          <cell r="H979">
            <v>10</v>
          </cell>
          <cell r="I979" t="str">
            <v>肉絲</v>
          </cell>
          <cell r="J979">
            <v>7</v>
          </cell>
        </row>
        <row r="980">
          <cell r="C980" t="str">
            <v>玉米龍骨湯</v>
          </cell>
          <cell r="D980">
            <v>2</v>
          </cell>
          <cell r="E980" t="str">
            <v>一公分玉米段</v>
          </cell>
          <cell r="F980">
            <v>30</v>
          </cell>
          <cell r="G980" t="str">
            <v>龍骨</v>
          </cell>
          <cell r="H980">
            <v>7</v>
          </cell>
        </row>
        <row r="981">
          <cell r="C981" t="str">
            <v>雙菇高麗湯</v>
          </cell>
          <cell r="D981">
            <v>3</v>
          </cell>
          <cell r="E981" t="str">
            <v>香菇原件</v>
          </cell>
          <cell r="F981">
            <v>7</v>
          </cell>
          <cell r="G981" t="str">
            <v>金針菇</v>
          </cell>
          <cell r="H981">
            <v>5</v>
          </cell>
          <cell r="I981" t="str">
            <v>高麗菜段</v>
          </cell>
          <cell r="J981">
            <v>25</v>
          </cell>
          <cell r="K981" t="str">
            <v>薑絲</v>
          </cell>
          <cell r="L981">
            <v>0.3</v>
          </cell>
        </row>
        <row r="982">
          <cell r="C982" t="str">
            <v>小魚莧菜湯</v>
          </cell>
          <cell r="D982">
            <v>2</v>
          </cell>
          <cell r="E982" t="str">
            <v>小魚乾</v>
          </cell>
          <cell r="F982">
            <v>0.7</v>
          </cell>
          <cell r="G982" t="str">
            <v>莧菜(切)</v>
          </cell>
          <cell r="H982">
            <v>25</v>
          </cell>
        </row>
        <row r="983">
          <cell r="C983" t="str">
            <v>結菜大骨湯</v>
          </cell>
          <cell r="D983">
            <v>3</v>
          </cell>
          <cell r="E983" t="str">
            <v>結頭菜片丁</v>
          </cell>
          <cell r="F983">
            <v>20</v>
          </cell>
          <cell r="G983" t="str">
            <v>大骨</v>
          </cell>
          <cell r="H983">
            <v>5</v>
          </cell>
          <cell r="I983" t="str">
            <v>芹菜珠</v>
          </cell>
          <cell r="J983">
            <v>3</v>
          </cell>
        </row>
        <row r="984">
          <cell r="C984" t="str">
            <v>結菜雞湯</v>
          </cell>
          <cell r="D984">
            <v>3</v>
          </cell>
          <cell r="E984" t="str">
            <v>結頭菜片丁</v>
          </cell>
          <cell r="F984">
            <v>20</v>
          </cell>
          <cell r="G984" t="str">
            <v>雞胸丁</v>
          </cell>
          <cell r="H984">
            <v>7</v>
          </cell>
          <cell r="I984" t="str">
            <v>芹菜珠</v>
          </cell>
          <cell r="J984">
            <v>3</v>
          </cell>
        </row>
        <row r="985">
          <cell r="C985" t="str">
            <v>結菜玉米湯</v>
          </cell>
          <cell r="D985">
            <v>3</v>
          </cell>
          <cell r="E985" t="str">
            <v>結頭菜片丁</v>
          </cell>
          <cell r="F985">
            <v>20</v>
          </cell>
          <cell r="G985" t="str">
            <v>一公分玉米段</v>
          </cell>
          <cell r="H985">
            <v>10</v>
          </cell>
          <cell r="I985" t="str">
            <v>芹菜珠</v>
          </cell>
          <cell r="J985">
            <v>3</v>
          </cell>
        </row>
        <row r="986">
          <cell r="C986" t="str">
            <v>芹香結菜湯</v>
          </cell>
          <cell r="D986">
            <v>3</v>
          </cell>
          <cell r="E986" t="str">
            <v>結頭菜片丁</v>
          </cell>
          <cell r="F986">
            <v>22</v>
          </cell>
          <cell r="G986" t="str">
            <v>龍骨</v>
          </cell>
          <cell r="H986">
            <v>7</v>
          </cell>
          <cell r="I986" t="str">
            <v>芹菜珠</v>
          </cell>
          <cell r="J986">
            <v>3</v>
          </cell>
        </row>
        <row r="987">
          <cell r="C987" t="str">
            <v>義式番茄湯</v>
          </cell>
          <cell r="D987">
            <v>6</v>
          </cell>
          <cell r="E987" t="str">
            <v>番茄原件</v>
          </cell>
          <cell r="F987">
            <v>20</v>
          </cell>
          <cell r="G987" t="str">
            <v>洋芋原件</v>
          </cell>
          <cell r="H987">
            <v>8</v>
          </cell>
          <cell r="I987" t="str">
            <v>高麗菜段</v>
          </cell>
          <cell r="J987">
            <v>10</v>
          </cell>
          <cell r="K987" t="str">
            <v>大骨</v>
          </cell>
          <cell r="L987">
            <v>5</v>
          </cell>
          <cell r="M987" t="str">
            <v>番茄糊</v>
          </cell>
          <cell r="N987">
            <v>0.5</v>
          </cell>
          <cell r="O987" t="str">
            <v>義大利香料</v>
          </cell>
          <cell r="P987">
            <v>0.1</v>
          </cell>
        </row>
        <row r="988">
          <cell r="C988" t="str">
            <v>高麗排骨湯</v>
          </cell>
          <cell r="D988">
            <v>3</v>
          </cell>
          <cell r="E988" t="str">
            <v>高麗菜段</v>
          </cell>
          <cell r="F988">
            <v>25</v>
          </cell>
          <cell r="G988" t="str">
            <v>香菇原件</v>
          </cell>
          <cell r="H988">
            <v>5</v>
          </cell>
          <cell r="I988" t="str">
            <v>龍骨</v>
          </cell>
          <cell r="J988">
            <v>5</v>
          </cell>
        </row>
        <row r="989">
          <cell r="C989" t="str">
            <v>洋芋湯</v>
          </cell>
          <cell r="D989">
            <v>4</v>
          </cell>
          <cell r="E989" t="str">
            <v>洋芋原件</v>
          </cell>
          <cell r="F989">
            <v>25</v>
          </cell>
          <cell r="G989" t="str">
            <v>CAS冷凍玉米粒</v>
          </cell>
          <cell r="H989">
            <v>10</v>
          </cell>
          <cell r="I989" t="str">
            <v>大骨</v>
          </cell>
          <cell r="J989">
            <v>3</v>
          </cell>
        </row>
        <row r="990">
          <cell r="C990" t="str">
            <v>玉米蘿蔔湯</v>
          </cell>
          <cell r="D990">
            <v>4</v>
          </cell>
          <cell r="E990" t="str">
            <v>白蘿蔔片丁</v>
          </cell>
          <cell r="F990">
            <v>10</v>
          </cell>
          <cell r="G990" t="str">
            <v>CAS冷凍玉米粒</v>
          </cell>
          <cell r="H990">
            <v>17</v>
          </cell>
          <cell r="I990" t="str">
            <v>香菜</v>
          </cell>
          <cell r="J990">
            <v>0.5</v>
          </cell>
          <cell r="K990" t="str">
            <v>龍骨</v>
          </cell>
          <cell r="L990">
            <v>5</v>
          </cell>
        </row>
        <row r="991">
          <cell r="C991" t="str">
            <v>鮮菇蛋花湯</v>
          </cell>
          <cell r="D991">
            <v>3</v>
          </cell>
          <cell r="E991" t="str">
            <v>金針菇</v>
          </cell>
          <cell r="F991">
            <v>15</v>
          </cell>
          <cell r="G991" t="str">
            <v>秀珍菇</v>
          </cell>
          <cell r="H991">
            <v>3</v>
          </cell>
          <cell r="I991" t="str">
            <v>大白菜原件</v>
          </cell>
          <cell r="J991">
            <v>10</v>
          </cell>
          <cell r="K991" t="str">
            <v>CAS殼蛋</v>
          </cell>
          <cell r="L991">
            <v>3</v>
          </cell>
        </row>
        <row r="992">
          <cell r="C992" t="str">
            <v>玉米蛋花湯</v>
          </cell>
          <cell r="D992">
            <v>3</v>
          </cell>
          <cell r="E992" t="str">
            <v>CAS冷凍玉米粒</v>
          </cell>
          <cell r="F992">
            <v>25</v>
          </cell>
          <cell r="G992" t="str">
            <v>青蔥珠</v>
          </cell>
          <cell r="H992">
            <v>3</v>
          </cell>
          <cell r="I992" t="str">
            <v>CAS殼蛋</v>
          </cell>
          <cell r="J992">
            <v>4</v>
          </cell>
        </row>
        <row r="993">
          <cell r="C993" t="str">
            <v>蒜頭雞湯</v>
          </cell>
          <cell r="D993">
            <v>4</v>
          </cell>
          <cell r="E993" t="str">
            <v>白蘿蔔片丁</v>
          </cell>
          <cell r="F993">
            <v>25</v>
          </cell>
          <cell r="G993" t="str">
            <v>雞胸丁</v>
          </cell>
          <cell r="H993">
            <v>7</v>
          </cell>
          <cell r="I993" t="str">
            <v>金針菇</v>
          </cell>
          <cell r="J993">
            <v>5</v>
          </cell>
          <cell r="K993" t="str">
            <v>蒜頭粒</v>
          </cell>
          <cell r="L993">
            <v>1</v>
          </cell>
        </row>
        <row r="994">
          <cell r="C994" t="str">
            <v>年糕肉絲湯</v>
          </cell>
          <cell r="D994">
            <v>4</v>
          </cell>
          <cell r="E994" t="str">
            <v>年糕條</v>
          </cell>
          <cell r="F994">
            <v>10</v>
          </cell>
          <cell r="G994" t="str">
            <v>大白菜段</v>
          </cell>
          <cell r="H994">
            <v>20</v>
          </cell>
          <cell r="I994" t="str">
            <v>香菇原件</v>
          </cell>
          <cell r="J994">
            <v>5</v>
          </cell>
          <cell r="K994" t="str">
            <v>肉絲</v>
          </cell>
          <cell r="L994">
            <v>7</v>
          </cell>
        </row>
        <row r="995">
          <cell r="C995" t="str">
            <v>蘿蔔糕湯</v>
          </cell>
          <cell r="D995">
            <v>5</v>
          </cell>
          <cell r="E995" t="str">
            <v>蘿蔔糕</v>
          </cell>
          <cell r="F995">
            <v>20</v>
          </cell>
          <cell r="G995" t="str">
            <v>高麗菜段</v>
          </cell>
          <cell r="H995">
            <v>10</v>
          </cell>
          <cell r="I995" t="str">
            <v>香菇原件</v>
          </cell>
          <cell r="J995">
            <v>3</v>
          </cell>
          <cell r="K995" t="str">
            <v>肉絲</v>
          </cell>
          <cell r="L995">
            <v>7</v>
          </cell>
          <cell r="M995" t="str">
            <v>蝦皮</v>
          </cell>
          <cell r="N995">
            <v>0.2</v>
          </cell>
        </row>
        <row r="996">
          <cell r="C996" t="str">
            <v>大醬肉片湯</v>
          </cell>
          <cell r="D996">
            <v>7</v>
          </cell>
          <cell r="E996" t="str">
            <v>剝皮洋蔥原件</v>
          </cell>
          <cell r="F996">
            <v>5</v>
          </cell>
          <cell r="G996" t="str">
            <v>金針菇</v>
          </cell>
          <cell r="H996">
            <v>3</v>
          </cell>
          <cell r="I996" t="str">
            <v>大黃瓜片</v>
          </cell>
          <cell r="J996">
            <v>20</v>
          </cell>
          <cell r="K996" t="str">
            <v>肉片</v>
          </cell>
          <cell r="L996">
            <v>7</v>
          </cell>
          <cell r="M996" t="str">
            <v>青蔥段</v>
          </cell>
          <cell r="N996">
            <v>2</v>
          </cell>
          <cell r="O996" t="str">
            <v>蒜末</v>
          </cell>
          <cell r="P996">
            <v>0.5</v>
          </cell>
          <cell r="Q996" t="str">
            <v>韓國大醬</v>
          </cell>
        </row>
        <row r="997">
          <cell r="C997" t="str">
            <v>大醬蘿蔔湯</v>
          </cell>
          <cell r="D997">
            <v>4</v>
          </cell>
          <cell r="E997" t="str">
            <v>白蘿蔔片丁</v>
          </cell>
          <cell r="F997">
            <v>25</v>
          </cell>
          <cell r="G997" t="str">
            <v>肉片</v>
          </cell>
          <cell r="H997">
            <v>7</v>
          </cell>
          <cell r="I997" t="str">
            <v>香菇原件</v>
          </cell>
          <cell r="J997">
            <v>5</v>
          </cell>
          <cell r="K997" t="str">
            <v>韓國大醬</v>
          </cell>
        </row>
        <row r="999">
          <cell r="C999" t="str">
            <v>梅子雞湯</v>
          </cell>
          <cell r="D999">
            <v>4</v>
          </cell>
          <cell r="E999" t="str">
            <v>高麗菜段</v>
          </cell>
          <cell r="F999">
            <v>25</v>
          </cell>
          <cell r="G999" t="str">
            <v>鴻喜菇</v>
          </cell>
          <cell r="H999">
            <v>5</v>
          </cell>
          <cell r="I999" t="str">
            <v>雞胸丁</v>
          </cell>
          <cell r="J999">
            <v>7</v>
          </cell>
          <cell r="K999" t="str">
            <v>枸杞</v>
          </cell>
          <cell r="L999">
            <v>0.25</v>
          </cell>
          <cell r="M999" t="str">
            <v>紫蘇梅</v>
          </cell>
          <cell r="N999">
            <v>0.5</v>
          </cell>
        </row>
        <row r="1000">
          <cell r="C1000" t="str">
            <v>芋香米粉湯</v>
          </cell>
          <cell r="D1000">
            <v>7</v>
          </cell>
          <cell r="E1000" t="str">
            <v>細米粉</v>
          </cell>
          <cell r="F1000">
            <v>7</v>
          </cell>
          <cell r="G1000" t="str">
            <v>芋頭原件</v>
          </cell>
          <cell r="H1000">
            <v>10</v>
          </cell>
          <cell r="I1000" t="str">
            <v>肉絲</v>
          </cell>
          <cell r="J1000">
            <v>7</v>
          </cell>
          <cell r="K1000" t="str">
            <v>乾木耳</v>
          </cell>
          <cell r="L1000">
            <v>0.25</v>
          </cell>
          <cell r="M1000" t="str">
            <v>芹菜珠</v>
          </cell>
          <cell r="N1000">
            <v>3</v>
          </cell>
          <cell r="O1000" t="str">
            <v>紅蔥末</v>
          </cell>
          <cell r="P1000">
            <v>0.2</v>
          </cell>
          <cell r="Q1000" t="str">
            <v>蝦皮</v>
          </cell>
          <cell r="R1000">
            <v>0.2</v>
          </cell>
        </row>
        <row r="1001">
          <cell r="C1001" t="str">
            <v>海芽豆腐湯</v>
          </cell>
          <cell r="D1001">
            <v>3</v>
          </cell>
          <cell r="E1001" t="str">
            <v>乾海芽</v>
          </cell>
          <cell r="F1001">
            <v>1</v>
          </cell>
          <cell r="G1001" t="str">
            <v>非基改豆腐條</v>
          </cell>
          <cell r="H1001">
            <v>25</v>
          </cell>
          <cell r="I1001" t="str">
            <v>薑絲</v>
          </cell>
          <cell r="J1001">
            <v>0.5</v>
          </cell>
        </row>
        <row r="1002">
          <cell r="C1002" t="str">
            <v>大滷湯</v>
          </cell>
          <cell r="D1002">
            <v>5</v>
          </cell>
          <cell r="E1002" t="str">
            <v>乾木耳</v>
          </cell>
          <cell r="F1002">
            <v>0.25</v>
          </cell>
          <cell r="G1002" t="str">
            <v>竹筍絲</v>
          </cell>
          <cell r="H1002">
            <v>20</v>
          </cell>
          <cell r="I1002" t="str">
            <v>紅蘿蔔絲</v>
          </cell>
          <cell r="J1002">
            <v>3</v>
          </cell>
          <cell r="K1002" t="str">
            <v>肉絲</v>
          </cell>
          <cell r="L1002">
            <v>7</v>
          </cell>
          <cell r="M1002" t="str">
            <v>非基改豆腐條</v>
          </cell>
          <cell r="N1002">
            <v>5</v>
          </cell>
        </row>
        <row r="1003">
          <cell r="C1003" t="str">
            <v>麻油雞湯</v>
          </cell>
          <cell r="D1003">
            <v>6</v>
          </cell>
          <cell r="E1003" t="str">
            <v>雞胸丁</v>
          </cell>
          <cell r="F1003">
            <v>7</v>
          </cell>
          <cell r="G1003" t="str">
            <v>高麗菜段</v>
          </cell>
          <cell r="H1003">
            <v>30</v>
          </cell>
          <cell r="I1003" t="str">
            <v>香菇原件</v>
          </cell>
          <cell r="J1003">
            <v>5</v>
          </cell>
          <cell r="K1003" t="str">
            <v>紅棗</v>
          </cell>
          <cell r="L1003">
            <v>0.25</v>
          </cell>
          <cell r="M1003" t="str">
            <v>薑片</v>
          </cell>
          <cell r="N1003">
            <v>0.5</v>
          </cell>
        </row>
        <row r="1004">
          <cell r="C1004" t="str">
            <v>黑輪湯</v>
          </cell>
          <cell r="D1004">
            <v>3</v>
          </cell>
          <cell r="E1004" t="str">
            <v>白蘿蔔片丁</v>
          </cell>
          <cell r="F1004">
            <v>20</v>
          </cell>
          <cell r="G1004" t="str">
            <v>CAS黑輪</v>
          </cell>
          <cell r="H1004">
            <v>15</v>
          </cell>
          <cell r="I1004" t="str">
            <v>香菜</v>
          </cell>
          <cell r="J1004">
            <v>0.5</v>
          </cell>
        </row>
        <row r="1005">
          <cell r="C1005" t="str">
            <v>鳳梨筍片雞湯</v>
          </cell>
          <cell r="D1005">
            <v>4</v>
          </cell>
          <cell r="E1005" t="str">
            <v>竹筍片</v>
          </cell>
          <cell r="F1005">
            <v>20</v>
          </cell>
          <cell r="G1005" t="str">
            <v>香菇原件</v>
          </cell>
          <cell r="H1005">
            <v>5</v>
          </cell>
          <cell r="I1005" t="str">
            <v>雞胸丁</v>
          </cell>
          <cell r="J1005">
            <v>7</v>
          </cell>
          <cell r="K1005" t="str">
            <v>醃鳳梨罐</v>
          </cell>
          <cell r="L1005">
            <v>1.2</v>
          </cell>
        </row>
        <row r="1006">
          <cell r="C1006" t="str">
            <v>玉米蘿蔔湯(2)</v>
          </cell>
          <cell r="D1006">
            <v>3</v>
          </cell>
          <cell r="E1006" t="str">
            <v>紅蘿蔔小丁</v>
          </cell>
          <cell r="F1006">
            <v>5</v>
          </cell>
          <cell r="G1006" t="str">
            <v>CAS冷凍玉米粒</v>
          </cell>
          <cell r="H1006">
            <v>25</v>
          </cell>
          <cell r="I1006" t="str">
            <v>大骨</v>
          </cell>
          <cell r="J1006">
            <v>5</v>
          </cell>
        </row>
        <row r="1008">
          <cell r="C1008" t="str">
            <v>綠豆薏仁湯</v>
          </cell>
          <cell r="D1008">
            <v>2</v>
          </cell>
          <cell r="E1008" t="str">
            <v>綠豆</v>
          </cell>
          <cell r="F1008">
            <v>13</v>
          </cell>
          <cell r="G1008" t="str">
            <v>小薏仁</v>
          </cell>
          <cell r="H1008">
            <v>10</v>
          </cell>
        </row>
        <row r="1009">
          <cell r="C1009" t="str">
            <v>綠豆湯</v>
          </cell>
          <cell r="D1009">
            <v>1</v>
          </cell>
          <cell r="E1009" t="str">
            <v>綠豆</v>
          </cell>
          <cell r="F1009">
            <v>17</v>
          </cell>
        </row>
        <row r="1010">
          <cell r="C1010" t="str">
            <v>綠豆牛奶湯</v>
          </cell>
          <cell r="D1010">
            <v>2</v>
          </cell>
          <cell r="E1010" t="str">
            <v>綠豆</v>
          </cell>
          <cell r="F1010">
            <v>25</v>
          </cell>
          <cell r="G1010" t="str">
            <v>奶粉</v>
          </cell>
          <cell r="H1010">
            <v>5</v>
          </cell>
        </row>
        <row r="1011">
          <cell r="C1011" t="str">
            <v>綠豆西米露</v>
          </cell>
          <cell r="D1011">
            <v>2</v>
          </cell>
          <cell r="E1011" t="str">
            <v>綠豆</v>
          </cell>
          <cell r="F1011">
            <v>13</v>
          </cell>
          <cell r="G1011" t="str">
            <v>西谷米</v>
          </cell>
          <cell r="H1011">
            <v>7</v>
          </cell>
        </row>
        <row r="1012">
          <cell r="C1012" t="str">
            <v>綠豆地瓜湯</v>
          </cell>
          <cell r="D1012">
            <v>2</v>
          </cell>
          <cell r="E1012" t="str">
            <v>綠豆</v>
          </cell>
          <cell r="F1012">
            <v>10</v>
          </cell>
          <cell r="G1012" t="str">
            <v>地瓜原件</v>
          </cell>
          <cell r="H1012">
            <v>17</v>
          </cell>
        </row>
        <row r="1013">
          <cell r="C1013" t="str">
            <v>綠豆麥片湯</v>
          </cell>
          <cell r="D1013">
            <v>5</v>
          </cell>
          <cell r="E1013" t="str">
            <v>綠豆</v>
          </cell>
          <cell r="F1013">
            <v>17</v>
          </cell>
          <cell r="G1013" t="str">
            <v>麥片</v>
          </cell>
          <cell r="H1013">
            <v>8</v>
          </cell>
        </row>
        <row r="1014">
          <cell r="C1014" t="str">
            <v>紅豆麥片湯</v>
          </cell>
          <cell r="D1014">
            <v>2</v>
          </cell>
          <cell r="E1014" t="str">
            <v>紅豆(台灣)</v>
          </cell>
          <cell r="F1014">
            <v>10</v>
          </cell>
          <cell r="G1014" t="str">
            <v>麥片</v>
          </cell>
          <cell r="H1014">
            <v>16</v>
          </cell>
        </row>
        <row r="1015">
          <cell r="C1015" t="str">
            <v>紅豆薏仁湯</v>
          </cell>
          <cell r="D1015">
            <v>2</v>
          </cell>
          <cell r="E1015" t="str">
            <v>紅豆(台灣)</v>
          </cell>
          <cell r="F1015">
            <v>10</v>
          </cell>
          <cell r="G1015" t="str">
            <v>小薏仁</v>
          </cell>
          <cell r="H1015">
            <v>12</v>
          </cell>
        </row>
        <row r="1016">
          <cell r="C1016" t="str">
            <v>紅豆牛奶湯</v>
          </cell>
          <cell r="D1016">
            <v>3</v>
          </cell>
          <cell r="E1016" t="str">
            <v>紅豆(台灣)</v>
          </cell>
          <cell r="F1016">
            <v>15</v>
          </cell>
          <cell r="G1016" t="str">
            <v>麥片</v>
          </cell>
          <cell r="H1016">
            <v>7.5</v>
          </cell>
          <cell r="I1016" t="str">
            <v>奶粉</v>
          </cell>
          <cell r="J1016">
            <v>5</v>
          </cell>
        </row>
        <row r="1017">
          <cell r="C1017" t="str">
            <v>紅豆湯圓</v>
          </cell>
          <cell r="D1017">
            <v>3</v>
          </cell>
          <cell r="E1017" t="str">
            <v>紅豆(台灣)</v>
          </cell>
          <cell r="F1017">
            <v>9.1</v>
          </cell>
          <cell r="G1017" t="str">
            <v>小湯圓</v>
          </cell>
          <cell r="H1017">
            <v>25</v>
          </cell>
        </row>
        <row r="1018">
          <cell r="C1018" t="str">
            <v>椰漿紫米紅豆湯</v>
          </cell>
          <cell r="D1018">
            <v>4</v>
          </cell>
          <cell r="E1018" t="str">
            <v>紅豆(台灣)</v>
          </cell>
          <cell r="F1018">
            <v>16</v>
          </cell>
          <cell r="G1018" t="str">
            <v>紫米</v>
          </cell>
          <cell r="H1018">
            <v>5</v>
          </cell>
          <cell r="I1018" t="str">
            <v>椰漿</v>
          </cell>
          <cell r="J1018">
            <v>3</v>
          </cell>
          <cell r="K1018" t="str">
            <v>奶粉</v>
          </cell>
          <cell r="L1018">
            <v>5</v>
          </cell>
        </row>
        <row r="1019">
          <cell r="C1019" t="str">
            <v>紅豆西米露</v>
          </cell>
          <cell r="D1019">
            <v>3</v>
          </cell>
          <cell r="E1019" t="str">
            <v>紅豆(台灣)</v>
          </cell>
          <cell r="F1019">
            <v>10</v>
          </cell>
          <cell r="G1019" t="str">
            <v>西谷米</v>
          </cell>
          <cell r="H1019">
            <v>5</v>
          </cell>
          <cell r="I1019" t="str">
            <v>奶粉</v>
          </cell>
          <cell r="J1019">
            <v>5</v>
          </cell>
        </row>
        <row r="1020">
          <cell r="C1020" t="str">
            <v>地瓜芋圓湯</v>
          </cell>
          <cell r="D1020">
            <v>3</v>
          </cell>
          <cell r="E1020" t="str">
            <v>地瓜原件</v>
          </cell>
          <cell r="F1020">
            <v>20</v>
          </cell>
          <cell r="G1020" t="str">
            <v>芋圓</v>
          </cell>
          <cell r="H1020">
            <v>25</v>
          </cell>
          <cell r="I1020" t="str">
            <v>薑片</v>
          </cell>
          <cell r="J1020">
            <v>2</v>
          </cell>
          <cell r="K1020" t="str">
            <v>黑糖</v>
          </cell>
          <cell r="L1020">
            <v>3</v>
          </cell>
        </row>
        <row r="1021">
          <cell r="C1021" t="str">
            <v>蜜豆牛奶湯</v>
          </cell>
          <cell r="D1021">
            <v>4</v>
          </cell>
          <cell r="E1021" t="str">
            <v>大紅豆</v>
          </cell>
          <cell r="F1021">
            <v>10</v>
          </cell>
          <cell r="G1021" t="str">
            <v>綠豆</v>
          </cell>
          <cell r="H1021">
            <v>10</v>
          </cell>
          <cell r="I1021" t="str">
            <v>小薏仁</v>
          </cell>
          <cell r="J1021">
            <v>8</v>
          </cell>
          <cell r="K1021" t="str">
            <v>奶粉</v>
          </cell>
          <cell r="L1021">
            <v>5</v>
          </cell>
        </row>
        <row r="1022">
          <cell r="C1022" t="str">
            <v>印度奶茶</v>
          </cell>
          <cell r="D1022">
            <v>3</v>
          </cell>
          <cell r="E1022" t="str">
            <v>錫蘭紅茶</v>
          </cell>
          <cell r="F1022">
            <v>1</v>
          </cell>
          <cell r="G1022" t="str">
            <v>西谷米</v>
          </cell>
          <cell r="H1022">
            <v>9</v>
          </cell>
          <cell r="I1022" t="str">
            <v>奶粉</v>
          </cell>
          <cell r="J1022">
            <v>5</v>
          </cell>
        </row>
        <row r="1023">
          <cell r="C1023" t="str">
            <v>粉圓奶茶</v>
          </cell>
          <cell r="D1023">
            <v>3</v>
          </cell>
          <cell r="E1023" t="str">
            <v>錫蘭紅茶</v>
          </cell>
          <cell r="F1023">
            <v>1</v>
          </cell>
          <cell r="G1023" t="str">
            <v>小粉圓</v>
          </cell>
          <cell r="H1023">
            <v>15</v>
          </cell>
          <cell r="I1023" t="str">
            <v>奶粉</v>
          </cell>
          <cell r="J1023">
            <v>5</v>
          </cell>
        </row>
        <row r="1024">
          <cell r="C1024" t="str">
            <v>椰奶西米露</v>
          </cell>
          <cell r="D1024">
            <v>3</v>
          </cell>
          <cell r="E1024" t="str">
            <v>西谷米</v>
          </cell>
          <cell r="F1024">
            <v>9</v>
          </cell>
          <cell r="G1024" t="str">
            <v>椰漿</v>
          </cell>
          <cell r="H1024">
            <v>1</v>
          </cell>
          <cell r="I1024" t="str">
            <v>奶粉</v>
          </cell>
          <cell r="J1024">
            <v>3</v>
          </cell>
        </row>
        <row r="1025">
          <cell r="C1025" t="str">
            <v>芋香西米露</v>
          </cell>
          <cell r="D1025">
            <v>3</v>
          </cell>
          <cell r="E1025" t="str">
            <v>芋頭原件</v>
          </cell>
          <cell r="F1025">
            <v>25</v>
          </cell>
          <cell r="G1025" t="str">
            <v>西谷米</v>
          </cell>
          <cell r="H1025">
            <v>9</v>
          </cell>
          <cell r="I1025" t="str">
            <v>奶粉</v>
          </cell>
          <cell r="J1025">
            <v>4</v>
          </cell>
        </row>
        <row r="1026">
          <cell r="C1026" t="str">
            <v>薑汁地瓜湯</v>
          </cell>
          <cell r="D1026">
            <v>3</v>
          </cell>
          <cell r="E1026" t="str">
            <v>地瓜原件</v>
          </cell>
          <cell r="F1026">
            <v>35</v>
          </cell>
          <cell r="G1026" t="str">
            <v>薑片</v>
          </cell>
          <cell r="H1026">
            <v>0.5</v>
          </cell>
          <cell r="I1026" t="str">
            <v>黑糖</v>
          </cell>
          <cell r="J1026">
            <v>0.3</v>
          </cell>
        </row>
        <row r="1027">
          <cell r="C1027" t="str">
            <v>紫米桂圓湯</v>
          </cell>
          <cell r="D1027">
            <v>4</v>
          </cell>
          <cell r="E1027" t="str">
            <v>紫米</v>
          </cell>
          <cell r="F1027">
            <v>12</v>
          </cell>
          <cell r="G1027" t="str">
            <v>圓糯米</v>
          </cell>
          <cell r="H1027">
            <v>11</v>
          </cell>
          <cell r="I1027" t="str">
            <v>桂圓乾</v>
          </cell>
          <cell r="J1027">
            <v>0.5</v>
          </cell>
          <cell r="K1027" t="str">
            <v>紅棗</v>
          </cell>
          <cell r="L1027">
            <v>0.5</v>
          </cell>
        </row>
        <row r="1028">
          <cell r="C1028" t="str">
            <v>綠豆芋圓湯</v>
          </cell>
          <cell r="D1028">
            <v>2</v>
          </cell>
          <cell r="E1028" t="str">
            <v>綠豆</v>
          </cell>
          <cell r="F1028">
            <v>12</v>
          </cell>
          <cell r="G1028" t="str">
            <v>芋圓</v>
          </cell>
          <cell r="H1028">
            <v>25</v>
          </cell>
        </row>
        <row r="1029">
          <cell r="C1029" t="str">
            <v>椰漿紫米紅豆湯</v>
          </cell>
          <cell r="D1029">
            <v>4</v>
          </cell>
          <cell r="E1029" t="str">
            <v>紅豆(台灣)</v>
          </cell>
          <cell r="F1029">
            <v>10</v>
          </cell>
          <cell r="G1029" t="str">
            <v>紫米</v>
          </cell>
          <cell r="H1029">
            <v>5</v>
          </cell>
          <cell r="I1029" t="str">
            <v>椰漿</v>
          </cell>
          <cell r="J1029">
            <v>1</v>
          </cell>
          <cell r="K1029" t="str">
            <v>奶粉</v>
          </cell>
          <cell r="L1029">
            <v>3</v>
          </cell>
        </row>
        <row r="1030">
          <cell r="C1030" t="str">
            <v>摩摩喳喳</v>
          </cell>
          <cell r="D1030">
            <v>5</v>
          </cell>
          <cell r="E1030" t="str">
            <v>西谷米</v>
          </cell>
          <cell r="F1030">
            <v>5</v>
          </cell>
          <cell r="G1030" t="str">
            <v>芋圓</v>
          </cell>
          <cell r="H1030">
            <v>12</v>
          </cell>
          <cell r="I1030" t="str">
            <v>地瓜圓</v>
          </cell>
          <cell r="J1030">
            <v>12</v>
          </cell>
          <cell r="K1030" t="str">
            <v>椰漿</v>
          </cell>
          <cell r="L1030">
            <v>1</v>
          </cell>
          <cell r="M1030" t="str">
            <v>奶粉</v>
          </cell>
          <cell r="N1030">
            <v>3</v>
          </cell>
        </row>
        <row r="1032">
          <cell r="C1032" t="str">
            <v>星洲炒飯</v>
          </cell>
          <cell r="D1032">
            <v>9</v>
          </cell>
          <cell r="E1032" t="str">
            <v>全蛋液</v>
          </cell>
          <cell r="F1032">
            <v>20</v>
          </cell>
          <cell r="G1032" t="str">
            <v>玉米粒</v>
          </cell>
          <cell r="H1032">
            <v>12</v>
          </cell>
          <cell r="I1032" t="str">
            <v>絞肉</v>
          </cell>
          <cell r="J1032">
            <v>6</v>
          </cell>
          <cell r="K1032" t="str">
            <v>紅卜</v>
          </cell>
          <cell r="L1032">
            <v>5</v>
          </cell>
          <cell r="M1032" t="str">
            <v>剝皮洋蔥</v>
          </cell>
          <cell r="N1032">
            <v>5</v>
          </cell>
          <cell r="O1032" t="str">
            <v>高麗菜</v>
          </cell>
          <cell r="P1032">
            <v>12</v>
          </cell>
          <cell r="Q1032" t="str">
            <v>鳳梨罐</v>
          </cell>
          <cell r="R1032">
            <v>10</v>
          </cell>
          <cell r="S1032" t="str">
            <v>葡萄乾</v>
          </cell>
          <cell r="T1032">
            <v>1.5</v>
          </cell>
          <cell r="U1032" t="str">
            <v>青豆仁</v>
          </cell>
          <cell r="V1032">
            <v>3</v>
          </cell>
          <cell r="AA1032" t="str">
            <v>白米</v>
          </cell>
          <cell r="AB1032">
            <v>74</v>
          </cell>
        </row>
        <row r="1033">
          <cell r="C1033" t="str">
            <v>菠蘿炒飯</v>
          </cell>
          <cell r="D1033">
            <v>8</v>
          </cell>
          <cell r="E1033" t="str">
            <v>CAS殼蛋</v>
          </cell>
          <cell r="F1033">
            <v>8</v>
          </cell>
          <cell r="G1033" t="str">
            <v>CAS冷凍玉米粒</v>
          </cell>
          <cell r="H1033">
            <v>25</v>
          </cell>
          <cell r="I1033" t="str">
            <v>TAP冷凍毛豆仁</v>
          </cell>
          <cell r="J1033">
            <v>4</v>
          </cell>
          <cell r="K1033" t="str">
            <v>火腿小丁</v>
          </cell>
          <cell r="L1033">
            <v>5</v>
          </cell>
          <cell r="M1033" t="str">
            <v>剝皮洋蔥原件</v>
          </cell>
          <cell r="N1033">
            <v>10</v>
          </cell>
          <cell r="O1033" t="str">
            <v>鳳梨小丁</v>
          </cell>
          <cell r="P1033">
            <v>8</v>
          </cell>
          <cell r="Q1033" t="str">
            <v>紅蘿蔔小丁</v>
          </cell>
          <cell r="R1033">
            <v>10</v>
          </cell>
          <cell r="S1033" t="str">
            <v>肉鬆</v>
          </cell>
          <cell r="T1033">
            <v>2.5</v>
          </cell>
          <cell r="AA1033" t="str">
            <v>白米</v>
          </cell>
          <cell r="AB1033">
            <v>74</v>
          </cell>
        </row>
        <row r="1034">
          <cell r="C1034" t="str">
            <v>火腿蛋炒飯</v>
          </cell>
          <cell r="D1034">
            <v>8</v>
          </cell>
          <cell r="E1034" t="str">
            <v>CAS殼蛋</v>
          </cell>
          <cell r="F1034">
            <v>10</v>
          </cell>
          <cell r="G1034" t="str">
            <v>CAS冷凍玉米粒</v>
          </cell>
          <cell r="H1034">
            <v>25</v>
          </cell>
          <cell r="I1034" t="str">
            <v>肉絲</v>
          </cell>
          <cell r="J1034">
            <v>6</v>
          </cell>
          <cell r="K1034" t="str">
            <v>火腿小丁</v>
          </cell>
          <cell r="L1034">
            <v>5</v>
          </cell>
          <cell r="M1034" t="str">
            <v>剝皮洋蔥原件</v>
          </cell>
          <cell r="N1034">
            <v>7</v>
          </cell>
          <cell r="O1034" t="str">
            <v>高麗菜段</v>
          </cell>
          <cell r="P1034">
            <v>25</v>
          </cell>
          <cell r="Q1034" t="str">
            <v>TAP冷凍毛豆仁</v>
          </cell>
          <cell r="R1034">
            <v>4</v>
          </cell>
          <cell r="AA1034" t="str">
            <v>白米</v>
          </cell>
          <cell r="AB1034">
            <v>74</v>
          </cell>
        </row>
        <row r="1035">
          <cell r="C1035" t="str">
            <v>香椿炒飯</v>
          </cell>
          <cell r="D1035">
            <v>9</v>
          </cell>
          <cell r="E1035" t="str">
            <v>CAS殼蛋</v>
          </cell>
          <cell r="F1035">
            <v>10</v>
          </cell>
          <cell r="G1035" t="str">
            <v>CAS冷凍玉米粒</v>
          </cell>
          <cell r="H1035">
            <v>25</v>
          </cell>
          <cell r="I1035" t="str">
            <v>絞肉</v>
          </cell>
          <cell r="J1035">
            <v>12</v>
          </cell>
          <cell r="K1035" t="str">
            <v>剝皮洋蔥原件</v>
          </cell>
          <cell r="L1035">
            <v>7</v>
          </cell>
          <cell r="M1035" t="str">
            <v>紅蘿蔔小丁</v>
          </cell>
          <cell r="N1035">
            <v>10</v>
          </cell>
          <cell r="O1035" t="str">
            <v>杏鮑菇原件</v>
          </cell>
          <cell r="P1035">
            <v>8</v>
          </cell>
          <cell r="Q1035" t="str">
            <v>TAP冷凍毛豆仁</v>
          </cell>
          <cell r="R1035">
            <v>4</v>
          </cell>
          <cell r="S1035" t="str">
            <v>香椿醬</v>
          </cell>
          <cell r="T1035">
            <v>0.5</v>
          </cell>
          <cell r="AA1035" t="str">
            <v>白米</v>
          </cell>
          <cell r="AB1035">
            <v>74</v>
          </cell>
        </row>
        <row r="1036">
          <cell r="C1036" t="str">
            <v>廣式炒飯</v>
          </cell>
          <cell r="D1036">
            <v>8</v>
          </cell>
          <cell r="E1036" t="str">
            <v>CAS殼蛋</v>
          </cell>
          <cell r="F1036">
            <v>10</v>
          </cell>
          <cell r="G1036" t="str">
            <v>CAS冷凍玉米粒</v>
          </cell>
          <cell r="H1036">
            <v>28</v>
          </cell>
          <cell r="I1036" t="str">
            <v>火腿小丁</v>
          </cell>
          <cell r="J1036">
            <v>7</v>
          </cell>
          <cell r="K1036" t="str">
            <v>剝皮洋蔥原件</v>
          </cell>
          <cell r="L1036">
            <v>9</v>
          </cell>
          <cell r="M1036" t="str">
            <v>TAP冷凍毛豆仁</v>
          </cell>
          <cell r="N1036">
            <v>4</v>
          </cell>
          <cell r="O1036" t="str">
            <v>肉絲</v>
          </cell>
          <cell r="P1036">
            <v>10</v>
          </cell>
          <cell r="Q1036" t="str">
            <v>青蔥珠</v>
          </cell>
          <cell r="R1036">
            <v>2</v>
          </cell>
          <cell r="AA1036" t="str">
            <v>白米</v>
          </cell>
          <cell r="AB1036">
            <v>74</v>
          </cell>
        </row>
        <row r="1037">
          <cell r="C1037" t="str">
            <v>南洋炒飯</v>
          </cell>
          <cell r="D1037">
            <v>9</v>
          </cell>
          <cell r="E1037" t="str">
            <v>全蛋液</v>
          </cell>
          <cell r="F1037">
            <v>20</v>
          </cell>
          <cell r="G1037" t="str">
            <v>玉米粒</v>
          </cell>
          <cell r="H1037">
            <v>20</v>
          </cell>
          <cell r="I1037" t="str">
            <v>絞肉</v>
          </cell>
          <cell r="J1037">
            <v>6</v>
          </cell>
          <cell r="K1037" t="str">
            <v>紅卜</v>
          </cell>
          <cell r="L1037">
            <v>5</v>
          </cell>
          <cell r="M1037" t="str">
            <v>剝皮洋蔥</v>
          </cell>
          <cell r="N1037">
            <v>10</v>
          </cell>
          <cell r="O1037" t="str">
            <v>葡萄乾</v>
          </cell>
          <cell r="P1037">
            <v>1.5</v>
          </cell>
          <cell r="Q1037" t="str">
            <v>青豆仁</v>
          </cell>
          <cell r="R1037">
            <v>3</v>
          </cell>
          <cell r="S1037" t="str">
            <v>咖哩粉</v>
          </cell>
          <cell r="T1037">
            <v>0.6</v>
          </cell>
          <cell r="U1037" t="str">
            <v>薑黃粉</v>
          </cell>
          <cell r="V1037">
            <v>0.2</v>
          </cell>
          <cell r="AA1037" t="str">
            <v>白米</v>
          </cell>
          <cell r="AB1037">
            <v>74</v>
          </cell>
        </row>
        <row r="1038">
          <cell r="C1038" t="str">
            <v>寧波炒飯</v>
          </cell>
          <cell r="D1038">
            <v>6</v>
          </cell>
          <cell r="E1038" t="str">
            <v>全蛋液</v>
          </cell>
          <cell r="F1038">
            <v>20</v>
          </cell>
          <cell r="G1038" t="str">
            <v>絞肉</v>
          </cell>
          <cell r="H1038">
            <v>6</v>
          </cell>
          <cell r="I1038" t="str">
            <v>紅卜</v>
          </cell>
          <cell r="J1038">
            <v>5</v>
          </cell>
          <cell r="K1038" t="str">
            <v>剝皮洋蔥</v>
          </cell>
          <cell r="L1038">
            <v>10</v>
          </cell>
          <cell r="M1038" t="str">
            <v>雪裡紅</v>
          </cell>
          <cell r="N1038">
            <v>20</v>
          </cell>
          <cell r="O1038" t="str">
            <v>濕香菇</v>
          </cell>
          <cell r="P1038">
            <v>5</v>
          </cell>
          <cell r="AA1038" t="str">
            <v>白米</v>
          </cell>
          <cell r="AB1038">
            <v>74</v>
          </cell>
        </row>
        <row r="1039">
          <cell r="C1039" t="str">
            <v>茄汁蛋炒飯</v>
          </cell>
          <cell r="D1039">
            <v>9</v>
          </cell>
          <cell r="E1039" t="str">
            <v>CAS殼蛋</v>
          </cell>
          <cell r="F1039">
            <v>10</v>
          </cell>
          <cell r="G1039" t="str">
            <v>CAS冷凍玉米粒</v>
          </cell>
          <cell r="H1039">
            <v>25</v>
          </cell>
          <cell r="I1039" t="str">
            <v>杏鮑菇原件</v>
          </cell>
          <cell r="J1039">
            <v>5</v>
          </cell>
          <cell r="K1039" t="str">
            <v>紅蘿蔔小丁</v>
          </cell>
          <cell r="L1039">
            <v>7</v>
          </cell>
          <cell r="M1039" t="str">
            <v>剝皮洋蔥原件</v>
          </cell>
          <cell r="N1039">
            <v>8</v>
          </cell>
          <cell r="O1039" t="str">
            <v>TAP冷凍毛豆仁</v>
          </cell>
          <cell r="P1039">
            <v>4</v>
          </cell>
          <cell r="Q1039" t="str">
            <v>絞肉</v>
          </cell>
          <cell r="R1039">
            <v>10</v>
          </cell>
          <cell r="S1039" t="str">
            <v>番茄醬</v>
          </cell>
          <cell r="T1039">
            <v>10</v>
          </cell>
          <cell r="AA1039" t="str">
            <v>白米</v>
          </cell>
          <cell r="AB1039">
            <v>74</v>
          </cell>
        </row>
        <row r="1040">
          <cell r="C1040" t="str">
            <v>茄汁雞茸蛋炒飯</v>
          </cell>
          <cell r="D1040">
            <v>9</v>
          </cell>
          <cell r="E1040" t="str">
            <v>CAS殼蛋</v>
          </cell>
          <cell r="F1040">
            <v>10</v>
          </cell>
          <cell r="G1040" t="str">
            <v>CAS冷凍玉米粒</v>
          </cell>
          <cell r="H1040">
            <v>25</v>
          </cell>
          <cell r="I1040" t="str">
            <v>雞肉茸</v>
          </cell>
          <cell r="J1040">
            <v>10</v>
          </cell>
          <cell r="K1040" t="str">
            <v>紅蘿蔔小丁</v>
          </cell>
          <cell r="L1040">
            <v>7</v>
          </cell>
          <cell r="M1040" t="str">
            <v>剝皮洋蔥原件</v>
          </cell>
          <cell r="N1040">
            <v>10</v>
          </cell>
          <cell r="O1040" t="str">
            <v>TAP冷凍毛豆仁</v>
          </cell>
          <cell r="P1040">
            <v>4</v>
          </cell>
          <cell r="Q1040" t="str">
            <v>杏鮑菇原件</v>
          </cell>
          <cell r="R1040">
            <v>5</v>
          </cell>
          <cell r="S1040" t="str">
            <v>番茄醬</v>
          </cell>
          <cell r="T1040">
            <v>10</v>
          </cell>
          <cell r="AA1040" t="str">
            <v>白米</v>
          </cell>
          <cell r="AB1040">
            <v>74</v>
          </cell>
        </row>
        <row r="1041">
          <cell r="C1041" t="str">
            <v>翡翠炒飯</v>
          </cell>
          <cell r="D1041">
            <v>6</v>
          </cell>
          <cell r="E1041" t="str">
            <v>全蛋液</v>
          </cell>
          <cell r="F1041">
            <v>20</v>
          </cell>
          <cell r="G1041" t="str">
            <v>菠菜(切)</v>
          </cell>
          <cell r="H1041">
            <v>25</v>
          </cell>
          <cell r="I1041" t="str">
            <v>紅卜</v>
          </cell>
          <cell r="J1041">
            <v>5</v>
          </cell>
          <cell r="K1041" t="str">
            <v>蘑菇</v>
          </cell>
          <cell r="L1041">
            <v>3</v>
          </cell>
          <cell r="M1041" t="str">
            <v>松子</v>
          </cell>
          <cell r="N1041">
            <v>0.5</v>
          </cell>
          <cell r="AA1041" t="str">
            <v>白米</v>
          </cell>
          <cell r="AB1041">
            <v>74</v>
          </cell>
        </row>
        <row r="1042">
          <cell r="C1042" t="str">
            <v>素三杯炒飯</v>
          </cell>
          <cell r="D1042">
            <v>11</v>
          </cell>
          <cell r="E1042" t="str">
            <v>干丁</v>
          </cell>
          <cell r="F1042">
            <v>15</v>
          </cell>
          <cell r="G1042" t="str">
            <v>素火腿</v>
          </cell>
          <cell r="H1042">
            <v>6</v>
          </cell>
          <cell r="I1042" t="str">
            <v>青江菜(切細)</v>
          </cell>
          <cell r="J1042">
            <v>24</v>
          </cell>
          <cell r="K1042" t="str">
            <v>紅卜</v>
          </cell>
          <cell r="L1042">
            <v>5</v>
          </cell>
          <cell r="M1042" t="str">
            <v>濕香菇</v>
          </cell>
          <cell r="N1042">
            <v>5</v>
          </cell>
          <cell r="O1042" t="str">
            <v>九層塔</v>
          </cell>
          <cell r="P1042">
            <v>2</v>
          </cell>
          <cell r="Q1042" t="str">
            <v>黑胡椒</v>
          </cell>
          <cell r="S1042" t="str">
            <v>糙米</v>
          </cell>
          <cell r="U1042" t="str">
            <v>紫米</v>
          </cell>
          <cell r="W1042" t="str">
            <v>燕麥</v>
          </cell>
          <cell r="AA1042" t="str">
            <v>白米</v>
          </cell>
          <cell r="AB1042">
            <v>74</v>
          </cell>
        </row>
        <row r="1043">
          <cell r="C1043" t="str">
            <v>菇菇炒飯</v>
          </cell>
          <cell r="D1043">
            <v>6</v>
          </cell>
          <cell r="E1043" t="str">
            <v>香菇原件</v>
          </cell>
          <cell r="F1043">
            <v>5</v>
          </cell>
          <cell r="G1043" t="str">
            <v>杏鮑菇原件</v>
          </cell>
          <cell r="H1043">
            <v>5</v>
          </cell>
          <cell r="I1043" t="str">
            <v>剝皮洋蔥原件</v>
          </cell>
          <cell r="J1043">
            <v>5</v>
          </cell>
          <cell r="K1043" t="str">
            <v>高麗菜原件</v>
          </cell>
          <cell r="L1043">
            <v>17</v>
          </cell>
          <cell r="M1043" t="str">
            <v>CAS冷凍玉米粒</v>
          </cell>
          <cell r="N1043">
            <v>15</v>
          </cell>
          <cell r="O1043" t="str">
            <v>麵輪</v>
          </cell>
          <cell r="P1043">
            <v>10</v>
          </cell>
          <cell r="Q1043" t="str">
            <v>沙茶醬</v>
          </cell>
          <cell r="R1043">
            <v>2</v>
          </cell>
          <cell r="AA1043" t="str">
            <v>白米</v>
          </cell>
          <cell r="AB1043">
            <v>74</v>
          </cell>
        </row>
        <row r="1044">
          <cell r="C1044" t="str">
            <v>古早味滷肉飯</v>
          </cell>
          <cell r="D1044">
            <v>6</v>
          </cell>
          <cell r="E1044" t="str">
            <v>絞肉</v>
          </cell>
          <cell r="F1044">
            <v>30</v>
          </cell>
          <cell r="G1044" t="str">
            <v>洋蔥小丁</v>
          </cell>
          <cell r="H1044">
            <v>20</v>
          </cell>
          <cell r="I1044" t="str">
            <v>非基改碎干丁</v>
          </cell>
          <cell r="J1044">
            <v>20</v>
          </cell>
          <cell r="K1044" t="str">
            <v>紅蔥末末</v>
          </cell>
          <cell r="L1044">
            <v>3</v>
          </cell>
          <cell r="M1044" t="str">
            <v>蒜末</v>
          </cell>
          <cell r="N1044">
            <v>2</v>
          </cell>
          <cell r="AA1044" t="str">
            <v>白米</v>
          </cell>
          <cell r="AB1044">
            <v>74</v>
          </cell>
        </row>
        <row r="1045">
          <cell r="C1045" t="str">
            <v>香菇素燥炒飯</v>
          </cell>
          <cell r="D1045">
            <v>9</v>
          </cell>
          <cell r="E1045" t="str">
            <v>香菇原件</v>
          </cell>
          <cell r="F1045">
            <v>7</v>
          </cell>
          <cell r="G1045" t="str">
            <v>剝皮洋蔥原件</v>
          </cell>
          <cell r="H1045">
            <v>5</v>
          </cell>
          <cell r="I1045" t="str">
            <v>非基改豆干丁</v>
          </cell>
          <cell r="J1045">
            <v>12</v>
          </cell>
          <cell r="K1045" t="str">
            <v>麵輪</v>
          </cell>
          <cell r="L1045">
            <v>3</v>
          </cell>
          <cell r="M1045" t="str">
            <v>CAS冷凍玉米粒</v>
          </cell>
          <cell r="N1045">
            <v>27</v>
          </cell>
          <cell r="O1045" t="str">
            <v>TAP冷凍毛豆仁</v>
          </cell>
          <cell r="P1045">
            <v>4</v>
          </cell>
          <cell r="Q1045" t="str">
            <v>紅蘿蔔小丁</v>
          </cell>
          <cell r="R1045">
            <v>7</v>
          </cell>
          <cell r="S1045" t="str">
            <v>紅蔥末</v>
          </cell>
          <cell r="T1045">
            <v>2</v>
          </cell>
          <cell r="AA1045" t="str">
            <v>白米</v>
          </cell>
          <cell r="AB1045">
            <v>74</v>
          </cell>
        </row>
        <row r="1046">
          <cell r="C1046" t="str">
            <v>咖哩炒飯</v>
          </cell>
          <cell r="D1046">
            <v>9</v>
          </cell>
          <cell r="E1046" t="str">
            <v>肉絲</v>
          </cell>
          <cell r="F1046">
            <v>10</v>
          </cell>
          <cell r="G1046" t="str">
            <v>CAS殼蛋</v>
          </cell>
          <cell r="H1046">
            <v>5</v>
          </cell>
          <cell r="I1046" t="str">
            <v>剝皮洋蔥原件</v>
          </cell>
          <cell r="J1046">
            <v>8</v>
          </cell>
          <cell r="K1046" t="str">
            <v>CAS冷凍玉米粒</v>
          </cell>
          <cell r="L1046">
            <v>30</v>
          </cell>
          <cell r="M1046" t="str">
            <v>紅蘿蔔小丁</v>
          </cell>
          <cell r="N1046">
            <v>8</v>
          </cell>
          <cell r="O1046" t="str">
            <v>杏鮑菇原件</v>
          </cell>
          <cell r="P1046">
            <v>5</v>
          </cell>
          <cell r="Q1046" t="str">
            <v>TAP冷凍毛豆仁</v>
          </cell>
          <cell r="R1046">
            <v>3</v>
          </cell>
          <cell r="S1046" t="str">
            <v>咖哩粉</v>
          </cell>
          <cell r="T1046">
            <v>1.2</v>
          </cell>
          <cell r="AA1046" t="str">
            <v>白米</v>
          </cell>
          <cell r="AB1046">
            <v>74</v>
          </cell>
        </row>
        <row r="1047">
          <cell r="C1047" t="str">
            <v>海苔香鬆肉茸炒飯</v>
          </cell>
          <cell r="D1047">
            <v>8</v>
          </cell>
          <cell r="E1047" t="str">
            <v>絞肉</v>
          </cell>
          <cell r="F1047">
            <v>8</v>
          </cell>
          <cell r="G1047" t="str">
            <v>CAS冷凍玉米粒</v>
          </cell>
          <cell r="H1047">
            <v>25</v>
          </cell>
          <cell r="I1047" t="str">
            <v>紅蘿蔔小丁</v>
          </cell>
          <cell r="J1047">
            <v>8</v>
          </cell>
          <cell r="K1047" t="str">
            <v>杏鮑菇原件</v>
          </cell>
          <cell r="L1047">
            <v>10</v>
          </cell>
          <cell r="M1047" t="str">
            <v>TAP冷凍毛豆仁</v>
          </cell>
          <cell r="N1047">
            <v>3</v>
          </cell>
          <cell r="O1047" t="str">
            <v>剝皮洋蔥原件</v>
          </cell>
          <cell r="P1047">
            <v>10</v>
          </cell>
          <cell r="Q1047" t="str">
            <v>香鬆</v>
          </cell>
          <cell r="R1047">
            <v>1</v>
          </cell>
          <cell r="AA1047" t="str">
            <v>白米</v>
          </cell>
          <cell r="AB1047">
            <v>74</v>
          </cell>
        </row>
        <row r="1048">
          <cell r="C1048" t="str">
            <v>金沙肉蓉炒飯</v>
          </cell>
          <cell r="D1048">
            <v>8</v>
          </cell>
          <cell r="E1048" t="str">
            <v>絞肉</v>
          </cell>
          <cell r="F1048">
            <v>8</v>
          </cell>
          <cell r="G1048" t="str">
            <v>CAS冷凍玉米粒</v>
          </cell>
          <cell r="H1048">
            <v>22</v>
          </cell>
          <cell r="I1048" t="str">
            <v>紅蘿蔔小丁</v>
          </cell>
          <cell r="J1048">
            <v>10</v>
          </cell>
          <cell r="K1048" t="str">
            <v>杏鮑菇原件</v>
          </cell>
          <cell r="L1048">
            <v>5</v>
          </cell>
          <cell r="M1048" t="str">
            <v>TAP冷凍毛豆仁</v>
          </cell>
          <cell r="N1048">
            <v>3</v>
          </cell>
          <cell r="O1048" t="str">
            <v>高麗菜原件</v>
          </cell>
          <cell r="P1048">
            <v>17</v>
          </cell>
          <cell r="Q1048" t="str">
            <v>鹹鴨蛋</v>
          </cell>
          <cell r="R1048">
            <v>2</v>
          </cell>
          <cell r="AA1048" t="str">
            <v>白米</v>
          </cell>
          <cell r="AB1048">
            <v>74</v>
          </cell>
        </row>
        <row r="1049">
          <cell r="C1049" t="str">
            <v>香蔥肉茸炒飯</v>
          </cell>
          <cell r="D1049">
            <v>8</v>
          </cell>
          <cell r="E1049" t="str">
            <v>CAS冷凍玉米粒</v>
          </cell>
          <cell r="F1049">
            <v>27</v>
          </cell>
          <cell r="G1049" t="str">
            <v>絞肉</v>
          </cell>
          <cell r="H1049">
            <v>10</v>
          </cell>
          <cell r="I1049" t="str">
            <v>紅蘿蔔小丁</v>
          </cell>
          <cell r="J1049">
            <v>7</v>
          </cell>
          <cell r="K1049" t="str">
            <v>TAP冷凍毛豆仁</v>
          </cell>
          <cell r="L1049">
            <v>5</v>
          </cell>
          <cell r="M1049" t="str">
            <v>剝皮洋蔥原件</v>
          </cell>
          <cell r="N1049">
            <v>10</v>
          </cell>
          <cell r="O1049" t="str">
            <v>紅蔥末</v>
          </cell>
          <cell r="P1049">
            <v>0.5</v>
          </cell>
          <cell r="Q1049" t="str">
            <v>青蔥珠</v>
          </cell>
          <cell r="R1049">
            <v>2</v>
          </cell>
          <cell r="AA1049" t="str">
            <v>白米</v>
          </cell>
          <cell r="AB1049">
            <v>74</v>
          </cell>
        </row>
        <row r="1050">
          <cell r="C1050" t="str">
            <v>玉米燒肉拌飯</v>
          </cell>
          <cell r="D1050">
            <v>7</v>
          </cell>
          <cell r="E1050" t="str">
            <v>CAS冷凍玉米粒</v>
          </cell>
          <cell r="F1050">
            <v>25</v>
          </cell>
          <cell r="G1050" t="str">
            <v>肉片</v>
          </cell>
          <cell r="H1050">
            <v>15</v>
          </cell>
          <cell r="I1050" t="str">
            <v>紅蘿蔔小丁</v>
          </cell>
          <cell r="J1050">
            <v>7</v>
          </cell>
          <cell r="K1050" t="str">
            <v>TAP冷凍毛豆仁</v>
          </cell>
          <cell r="L1050">
            <v>4</v>
          </cell>
          <cell r="M1050" t="str">
            <v>剝皮洋蔥原件</v>
          </cell>
          <cell r="N1050">
            <v>10</v>
          </cell>
          <cell r="O1050" t="str">
            <v>香菇原件</v>
          </cell>
          <cell r="P1050">
            <v>8</v>
          </cell>
          <cell r="AA1050" t="str">
            <v>白米</v>
          </cell>
          <cell r="AB1050">
            <v>74</v>
          </cell>
        </row>
        <row r="1051">
          <cell r="C1051" t="str">
            <v>打拋豬肉炒飯</v>
          </cell>
          <cell r="D1051">
            <v>11</v>
          </cell>
          <cell r="E1051" t="str">
            <v>絞肉</v>
          </cell>
          <cell r="F1051">
            <v>17</v>
          </cell>
          <cell r="G1051" t="str">
            <v>CAS冷凍玉米粒</v>
          </cell>
          <cell r="H1051">
            <v>25</v>
          </cell>
          <cell r="I1051" t="str">
            <v>剝皮洋蔥原件</v>
          </cell>
          <cell r="J1051">
            <v>8</v>
          </cell>
          <cell r="K1051" t="str">
            <v>紅蘿蔔小丁</v>
          </cell>
          <cell r="L1051">
            <v>10</v>
          </cell>
          <cell r="M1051" t="str">
            <v>杏鮑菇原件</v>
          </cell>
          <cell r="N1051">
            <v>6</v>
          </cell>
          <cell r="O1051" t="str">
            <v>TAP冷凍毛豆仁</v>
          </cell>
          <cell r="P1051">
            <v>5</v>
          </cell>
          <cell r="Q1051" t="str">
            <v>九層塔</v>
          </cell>
          <cell r="R1051">
            <v>1</v>
          </cell>
          <cell r="S1051" t="str">
            <v>檸檬汁</v>
          </cell>
          <cell r="T1051">
            <v>1</v>
          </cell>
          <cell r="U1051" t="str">
            <v>魚露</v>
          </cell>
          <cell r="V1051">
            <v>1</v>
          </cell>
          <cell r="W1051" t="str">
            <v>打拋醬</v>
          </cell>
          <cell r="X1051">
            <v>0.4</v>
          </cell>
          <cell r="AA1051" t="str">
            <v>白米</v>
          </cell>
          <cell r="AB1051">
            <v>74</v>
          </cell>
        </row>
        <row r="1052">
          <cell r="C1052" t="str">
            <v>韓式豬肉拌飯</v>
          </cell>
          <cell r="D1052">
            <v>10</v>
          </cell>
          <cell r="E1052" t="str">
            <v>CAS冷凍玉米粒</v>
          </cell>
          <cell r="F1052">
            <v>25</v>
          </cell>
          <cell r="G1052" t="str">
            <v>紅蘿蔔小丁</v>
          </cell>
          <cell r="H1052">
            <v>8</v>
          </cell>
          <cell r="I1052" t="str">
            <v>黃豆芽</v>
          </cell>
          <cell r="J1052">
            <v>8</v>
          </cell>
          <cell r="K1052" t="str">
            <v>TAP冷凍毛豆仁</v>
          </cell>
          <cell r="L1052">
            <v>4</v>
          </cell>
          <cell r="M1052" t="str">
            <v>香菇原件</v>
          </cell>
          <cell r="N1052">
            <v>7</v>
          </cell>
          <cell r="O1052" t="str">
            <v>CAS殼蛋</v>
          </cell>
          <cell r="P1052">
            <v>8</v>
          </cell>
          <cell r="Q1052" t="str">
            <v>肉絲</v>
          </cell>
          <cell r="R1052">
            <v>10</v>
          </cell>
          <cell r="S1052" t="str">
            <v>韓式辣醬</v>
          </cell>
          <cell r="T1052">
            <v>5.0000000000000001E-4</v>
          </cell>
          <cell r="U1052" t="str">
            <v>麻油</v>
          </cell>
          <cell r="V1052">
            <v>0.5</v>
          </cell>
          <cell r="AA1052" t="str">
            <v>白米</v>
          </cell>
          <cell r="AB1052">
            <v>74</v>
          </cell>
        </row>
        <row r="1053">
          <cell r="C1053" t="str">
            <v>味噌雞肉炒飯</v>
          </cell>
          <cell r="D1053">
            <v>9</v>
          </cell>
          <cell r="E1053" t="str">
            <v>CAS殼蛋</v>
          </cell>
          <cell r="F1053">
            <v>10</v>
          </cell>
          <cell r="G1053" t="str">
            <v>清雞肉丁</v>
          </cell>
          <cell r="H1053">
            <v>12</v>
          </cell>
          <cell r="I1053" t="str">
            <v>CAS冷凍玉米粒</v>
          </cell>
          <cell r="J1053">
            <v>25</v>
          </cell>
          <cell r="K1053" t="str">
            <v>紅蘿蔔小丁</v>
          </cell>
          <cell r="L1053">
            <v>5</v>
          </cell>
          <cell r="M1053" t="str">
            <v>TAP冷凍毛豆仁</v>
          </cell>
          <cell r="N1053">
            <v>4</v>
          </cell>
          <cell r="O1053" t="str">
            <v>剝皮洋蔥原件</v>
          </cell>
          <cell r="P1053">
            <v>8</v>
          </cell>
          <cell r="Q1053" t="str">
            <v>杏鮑菇原件</v>
          </cell>
          <cell r="R1053">
            <v>7</v>
          </cell>
          <cell r="S1053" t="str">
            <v>味噌(9kg/箱)</v>
          </cell>
          <cell r="T1053">
            <v>4</v>
          </cell>
          <cell r="AA1053" t="str">
            <v>白米</v>
          </cell>
          <cell r="AB1053">
            <v>74</v>
          </cell>
        </row>
        <row r="1054">
          <cell r="C1054" t="str">
            <v>沙茶肉絲蛋炒飯</v>
          </cell>
          <cell r="D1054">
            <v>7</v>
          </cell>
          <cell r="E1054" t="str">
            <v>CAS冷凍玉米粒</v>
          </cell>
          <cell r="F1054">
            <v>30</v>
          </cell>
          <cell r="G1054" t="str">
            <v>TAP冷凍毛豆仁</v>
          </cell>
          <cell r="H1054">
            <v>4</v>
          </cell>
          <cell r="I1054" t="str">
            <v>紅蘿蔔小丁</v>
          </cell>
          <cell r="J1054">
            <v>8</v>
          </cell>
          <cell r="K1054" t="str">
            <v>CAS殼蛋</v>
          </cell>
          <cell r="L1054">
            <v>8</v>
          </cell>
          <cell r="M1054" t="str">
            <v>肉絲</v>
          </cell>
          <cell r="N1054">
            <v>12</v>
          </cell>
          <cell r="O1054" t="str">
            <v>剝皮洋蔥原件</v>
          </cell>
          <cell r="P1054">
            <v>10</v>
          </cell>
          <cell r="AA1054" t="str">
            <v>白米</v>
          </cell>
          <cell r="AB1054">
            <v>74</v>
          </cell>
        </row>
        <row r="1055">
          <cell r="C1055" t="str">
            <v>培根蛋炒飯</v>
          </cell>
          <cell r="D1055">
            <v>8</v>
          </cell>
          <cell r="E1055" t="str">
            <v>CAS殼蛋</v>
          </cell>
          <cell r="F1055">
            <v>10</v>
          </cell>
          <cell r="G1055" t="str">
            <v>CAS冷凍玉米粒</v>
          </cell>
          <cell r="H1055">
            <v>25</v>
          </cell>
          <cell r="I1055" t="str">
            <v>紅蘿蔔小丁</v>
          </cell>
          <cell r="J1055">
            <v>8</v>
          </cell>
          <cell r="K1055" t="str">
            <v>培根片</v>
          </cell>
          <cell r="L1055">
            <v>5</v>
          </cell>
          <cell r="M1055" t="str">
            <v>肉絲</v>
          </cell>
          <cell r="N1055">
            <v>12</v>
          </cell>
          <cell r="O1055" t="str">
            <v>剝皮洋蔥原件</v>
          </cell>
          <cell r="P1055">
            <v>10</v>
          </cell>
          <cell r="Q1055" t="str">
            <v>TAP冷凍毛豆仁</v>
          </cell>
          <cell r="R1055">
            <v>4</v>
          </cell>
          <cell r="AA1055" t="str">
            <v>白米</v>
          </cell>
          <cell r="AB1055">
            <v>74</v>
          </cell>
        </row>
        <row r="1056">
          <cell r="C1056" t="str">
            <v>青江菜飯</v>
          </cell>
          <cell r="D1056">
            <v>5</v>
          </cell>
          <cell r="E1056" t="str">
            <v>蟹肉棒</v>
          </cell>
          <cell r="F1056">
            <v>6</v>
          </cell>
          <cell r="G1056" t="str">
            <v>培根</v>
          </cell>
          <cell r="H1056">
            <v>5</v>
          </cell>
          <cell r="I1056" t="str">
            <v>高麗菜</v>
          </cell>
          <cell r="J1056">
            <v>40</v>
          </cell>
          <cell r="K1056" t="str">
            <v>青江菜(切細)</v>
          </cell>
          <cell r="L1056">
            <v>24</v>
          </cell>
          <cell r="M1056" t="str">
            <v>蝦皮</v>
          </cell>
          <cell r="N1056">
            <v>1</v>
          </cell>
          <cell r="AA1056" t="str">
            <v>白米</v>
          </cell>
          <cell r="AB1056">
            <v>74</v>
          </cell>
        </row>
        <row r="1057">
          <cell r="C1057" t="str">
            <v>海鮮菜飯</v>
          </cell>
          <cell r="D1057">
            <v>6</v>
          </cell>
          <cell r="E1057" t="str">
            <v>花枝條(不包冰)</v>
          </cell>
          <cell r="F1057">
            <v>10</v>
          </cell>
          <cell r="G1057" t="str">
            <v>蟹肉棒</v>
          </cell>
          <cell r="H1057">
            <v>5</v>
          </cell>
          <cell r="I1057" t="str">
            <v>培根</v>
          </cell>
          <cell r="J1057">
            <v>2</v>
          </cell>
          <cell r="K1057" t="str">
            <v>高麗菜</v>
          </cell>
          <cell r="L1057">
            <v>38</v>
          </cell>
          <cell r="M1057" t="str">
            <v>青江菜(切細)</v>
          </cell>
          <cell r="N1057">
            <v>20</v>
          </cell>
          <cell r="O1057" t="str">
            <v>蝦皮</v>
          </cell>
          <cell r="P1057">
            <v>1</v>
          </cell>
          <cell r="AA1057" t="str">
            <v>白米</v>
          </cell>
          <cell r="AB1057">
            <v>74</v>
          </cell>
        </row>
        <row r="1058">
          <cell r="C1058" t="str">
            <v>鮮菇地瓜炊飯</v>
          </cell>
          <cell r="D1058">
            <v>8</v>
          </cell>
          <cell r="E1058" t="str">
            <v>地瓜原件</v>
          </cell>
          <cell r="F1058">
            <v>27</v>
          </cell>
          <cell r="G1058" t="str">
            <v>肉絲</v>
          </cell>
          <cell r="H1058">
            <v>7</v>
          </cell>
          <cell r="I1058" t="str">
            <v>CAS冷凍玉米粒</v>
          </cell>
          <cell r="J1058">
            <v>5</v>
          </cell>
          <cell r="K1058" t="str">
            <v>剝皮洋蔥原件</v>
          </cell>
          <cell r="L1058">
            <v>7</v>
          </cell>
          <cell r="M1058" t="str">
            <v>鴻喜菇</v>
          </cell>
          <cell r="N1058">
            <v>5</v>
          </cell>
          <cell r="O1058" t="str">
            <v>杏鮑菇原件</v>
          </cell>
          <cell r="P1058">
            <v>10</v>
          </cell>
          <cell r="Q1058" t="str">
            <v>花見</v>
          </cell>
          <cell r="R1058">
            <v>3</v>
          </cell>
          <cell r="S1058" t="str">
            <v>柴魚片</v>
          </cell>
          <cell r="T1058">
            <v>0.25</v>
          </cell>
          <cell r="U1058" t="str">
            <v>味霖</v>
          </cell>
          <cell r="V1058">
            <v>1</v>
          </cell>
          <cell r="AA1058" t="str">
            <v>白米</v>
          </cell>
          <cell r="AB1058">
            <v>74</v>
          </cell>
        </row>
        <row r="1059">
          <cell r="C1059" t="str">
            <v>南瓜火腿飯</v>
          </cell>
          <cell r="D1059">
            <v>8</v>
          </cell>
          <cell r="E1059" t="str">
            <v>南瓜原件</v>
          </cell>
          <cell r="F1059">
            <v>30</v>
          </cell>
          <cell r="G1059" t="str">
            <v>絞肉</v>
          </cell>
          <cell r="H1059">
            <v>10</v>
          </cell>
          <cell r="I1059" t="str">
            <v>火腿小丁</v>
          </cell>
          <cell r="J1059">
            <v>4</v>
          </cell>
          <cell r="K1059" t="str">
            <v>TAP冷凍毛豆仁</v>
          </cell>
          <cell r="L1059">
            <v>3</v>
          </cell>
          <cell r="M1059" t="str">
            <v>CAS殼蛋</v>
          </cell>
          <cell r="N1059">
            <v>10</v>
          </cell>
          <cell r="O1059" t="str">
            <v>剝皮洋蔥原件</v>
          </cell>
          <cell r="P1059">
            <v>10</v>
          </cell>
          <cell r="Q1059" t="str">
            <v>杏鮑菇原件</v>
          </cell>
          <cell r="R1059">
            <v>5</v>
          </cell>
          <cell r="AA1059" t="str">
            <v>白米</v>
          </cell>
          <cell r="AB1059">
            <v>74</v>
          </cell>
        </row>
        <row r="1060">
          <cell r="C1060" t="str">
            <v>番薯雞丁飯</v>
          </cell>
          <cell r="D1060">
            <v>8</v>
          </cell>
          <cell r="E1060" t="str">
            <v>番薯</v>
          </cell>
          <cell r="F1060">
            <v>30</v>
          </cell>
          <cell r="G1060" t="str">
            <v>清雞肉丁</v>
          </cell>
          <cell r="H1060">
            <v>5</v>
          </cell>
          <cell r="I1060" t="str">
            <v>紅卜</v>
          </cell>
          <cell r="J1060">
            <v>10</v>
          </cell>
          <cell r="K1060" t="str">
            <v>剝皮洋蔥</v>
          </cell>
          <cell r="L1060">
            <v>5</v>
          </cell>
          <cell r="M1060" t="str">
            <v>秀珍菇</v>
          </cell>
          <cell r="N1060">
            <v>3</v>
          </cell>
          <cell r="O1060" t="str">
            <v>濕香菇</v>
          </cell>
          <cell r="P1060">
            <v>3</v>
          </cell>
          <cell r="Q1060" t="str">
            <v>紅蔥末</v>
          </cell>
          <cell r="R1060">
            <v>1</v>
          </cell>
          <cell r="S1060" t="str">
            <v>台芹</v>
          </cell>
          <cell r="T1060">
            <v>2</v>
          </cell>
          <cell r="AA1060" t="str">
            <v>白米</v>
          </cell>
          <cell r="AB1060">
            <v>74</v>
          </cell>
        </row>
        <row r="1061">
          <cell r="C1061" t="str">
            <v>什錦燴飯</v>
          </cell>
          <cell r="D1061">
            <v>8</v>
          </cell>
          <cell r="E1061" t="str">
            <v>花枝條(不包冰)</v>
          </cell>
          <cell r="F1061">
            <v>8</v>
          </cell>
          <cell r="G1061" t="str">
            <v>肉片</v>
          </cell>
          <cell r="H1061">
            <v>11</v>
          </cell>
          <cell r="I1061" t="str">
            <v>高麗菜</v>
          </cell>
          <cell r="J1061">
            <v>36</v>
          </cell>
          <cell r="K1061" t="str">
            <v>鮮筍片</v>
          </cell>
          <cell r="L1061">
            <v>16</v>
          </cell>
          <cell r="M1061" t="str">
            <v>紅卜</v>
          </cell>
          <cell r="N1061">
            <v>10</v>
          </cell>
          <cell r="O1061" t="str">
            <v>剝皮洋蔥</v>
          </cell>
          <cell r="P1061">
            <v>5</v>
          </cell>
          <cell r="Q1061" t="str">
            <v>濕香菇</v>
          </cell>
          <cell r="R1061">
            <v>2</v>
          </cell>
          <cell r="S1061" t="str">
            <v>秀珍菇</v>
          </cell>
          <cell r="T1061">
            <v>3</v>
          </cell>
          <cell r="U1061" t="str">
            <v>濕木耳</v>
          </cell>
          <cell r="V1061">
            <v>3</v>
          </cell>
          <cell r="AA1061" t="str">
            <v>白米</v>
          </cell>
          <cell r="AB1061">
            <v>74</v>
          </cell>
        </row>
        <row r="1062">
          <cell r="C1062" t="str">
            <v>什錦燴飯(2)</v>
          </cell>
          <cell r="D1062">
            <v>7</v>
          </cell>
          <cell r="E1062" t="str">
            <v>肉片</v>
          </cell>
          <cell r="F1062">
            <v>35</v>
          </cell>
          <cell r="G1062" t="str">
            <v>高麗菜</v>
          </cell>
          <cell r="H1062">
            <v>35</v>
          </cell>
          <cell r="I1062" t="str">
            <v>鮮筍片</v>
          </cell>
          <cell r="J1062">
            <v>12</v>
          </cell>
          <cell r="K1062" t="str">
            <v>紅卜</v>
          </cell>
          <cell r="L1062">
            <v>10</v>
          </cell>
          <cell r="M1062" t="str">
            <v>剝皮洋蔥</v>
          </cell>
          <cell r="N1062">
            <v>5</v>
          </cell>
          <cell r="O1062" t="str">
            <v>濕香菇</v>
          </cell>
          <cell r="P1062">
            <v>5</v>
          </cell>
          <cell r="Q1062" t="str">
            <v>濕木耳</v>
          </cell>
          <cell r="R1062">
            <v>3</v>
          </cell>
          <cell r="AA1062" t="str">
            <v>白米</v>
          </cell>
          <cell r="AB1062">
            <v>74</v>
          </cell>
        </row>
        <row r="1063">
          <cell r="C1063" t="str">
            <v>柴魚豬肉燴飯</v>
          </cell>
          <cell r="D1063">
            <v>8</v>
          </cell>
          <cell r="E1063" t="str">
            <v>肉片</v>
          </cell>
          <cell r="F1063">
            <v>15</v>
          </cell>
          <cell r="G1063" t="str">
            <v>紅蘿蔔片丁</v>
          </cell>
          <cell r="H1063">
            <v>10</v>
          </cell>
          <cell r="I1063" t="str">
            <v>剝皮洋蔥原件</v>
          </cell>
          <cell r="J1063">
            <v>5</v>
          </cell>
          <cell r="K1063" t="str">
            <v>香菇原件</v>
          </cell>
          <cell r="L1063">
            <v>5</v>
          </cell>
          <cell r="M1063" t="str">
            <v>高麗菜段</v>
          </cell>
          <cell r="N1063">
            <v>35</v>
          </cell>
          <cell r="O1063" t="str">
            <v>柴魚片</v>
          </cell>
          <cell r="P1063">
            <v>0.25</v>
          </cell>
          <cell r="Q1063" t="str">
            <v>沙茶醬</v>
          </cell>
          <cell r="R1063">
            <v>2</v>
          </cell>
          <cell r="AA1063" t="str">
            <v>白米</v>
          </cell>
          <cell r="AB1063">
            <v>74</v>
          </cell>
        </row>
        <row r="1064">
          <cell r="C1064" t="str">
            <v>親子雞肉丼燴飯</v>
          </cell>
          <cell r="D1064">
            <v>8</v>
          </cell>
          <cell r="E1064" t="str">
            <v>清雞肉丁</v>
          </cell>
          <cell r="F1064">
            <v>15</v>
          </cell>
          <cell r="G1064" t="str">
            <v>剝皮洋蔥原件</v>
          </cell>
          <cell r="H1064">
            <v>15</v>
          </cell>
          <cell r="I1064" t="str">
            <v>CAS殼蛋</v>
          </cell>
          <cell r="J1064">
            <v>6</v>
          </cell>
          <cell r="K1064" t="str">
            <v>高麗菜原件</v>
          </cell>
          <cell r="L1064">
            <v>30</v>
          </cell>
          <cell r="M1064" t="str">
            <v>香菇原件</v>
          </cell>
          <cell r="N1064">
            <v>7</v>
          </cell>
          <cell r="O1064" t="str">
            <v>花見</v>
          </cell>
          <cell r="P1064">
            <v>5</v>
          </cell>
          <cell r="Q1064" t="str">
            <v>柴魚片</v>
          </cell>
          <cell r="R1064">
            <v>0.25</v>
          </cell>
          <cell r="S1064" t="str">
            <v>味霖</v>
          </cell>
          <cell r="T1064">
            <v>1</v>
          </cell>
          <cell r="AA1064" t="str">
            <v>白米</v>
          </cell>
          <cell r="AB1064">
            <v>74</v>
          </cell>
        </row>
        <row r="1065">
          <cell r="C1065" t="str">
            <v>油飯</v>
          </cell>
          <cell r="D1065">
            <v>6</v>
          </cell>
          <cell r="E1065" t="str">
            <v>長糯米</v>
          </cell>
          <cell r="F1065">
            <v>87</v>
          </cell>
          <cell r="G1065" t="str">
            <v>肉絲</v>
          </cell>
          <cell r="H1065">
            <v>9</v>
          </cell>
          <cell r="I1065" t="str">
            <v>香菇原件</v>
          </cell>
          <cell r="J1065">
            <v>8</v>
          </cell>
          <cell r="K1065" t="str">
            <v>乾香菇絲</v>
          </cell>
          <cell r="L1065">
            <v>0.4</v>
          </cell>
          <cell r="M1065" t="str">
            <v>去殼水煮花生</v>
          </cell>
          <cell r="N1065">
            <v>5</v>
          </cell>
          <cell r="O1065" t="str">
            <v>芋頭原件</v>
          </cell>
          <cell r="P1065">
            <v>15</v>
          </cell>
          <cell r="Q1065" t="str">
            <v>紅蔥末</v>
          </cell>
          <cell r="R1065">
            <v>1.5</v>
          </cell>
          <cell r="S1065" t="str">
            <v>蝦米</v>
          </cell>
          <cell r="T1065">
            <v>0.5</v>
          </cell>
        </row>
        <row r="1066">
          <cell r="C1066" t="str">
            <v>香菇油飯</v>
          </cell>
          <cell r="D1066">
            <v>6</v>
          </cell>
          <cell r="E1066" t="str">
            <v>長糯米</v>
          </cell>
          <cell r="F1066">
            <v>87</v>
          </cell>
          <cell r="G1066" t="str">
            <v>肉絲</v>
          </cell>
          <cell r="H1066">
            <v>9</v>
          </cell>
          <cell r="I1066" t="str">
            <v>香菇原件</v>
          </cell>
          <cell r="J1066">
            <v>6.5</v>
          </cell>
          <cell r="K1066" t="str">
            <v>乾香菇絲</v>
          </cell>
          <cell r="L1066">
            <v>0.4</v>
          </cell>
          <cell r="M1066" t="str">
            <v>紅蔥末</v>
          </cell>
          <cell r="N1066">
            <v>1.5</v>
          </cell>
          <cell r="O1066" t="str">
            <v>蝦米</v>
          </cell>
          <cell r="P1066">
            <v>0.5</v>
          </cell>
        </row>
        <row r="1067">
          <cell r="C1067" t="str">
            <v>白醬豬肉燴飯</v>
          </cell>
          <cell r="D1067">
            <v>10</v>
          </cell>
          <cell r="E1067" t="str">
            <v>肉片</v>
          </cell>
          <cell r="F1067">
            <v>15</v>
          </cell>
          <cell r="G1067" t="str">
            <v>紅蘿蔔中丁</v>
          </cell>
          <cell r="H1067">
            <v>10</v>
          </cell>
          <cell r="I1067" t="str">
            <v>洋芋原件</v>
          </cell>
          <cell r="J1067">
            <v>27</v>
          </cell>
          <cell r="K1067" t="str">
            <v>CAS冷凍玉米粒</v>
          </cell>
          <cell r="L1067">
            <v>15</v>
          </cell>
          <cell r="M1067" t="str">
            <v>香菇原件</v>
          </cell>
          <cell r="N1067">
            <v>5</v>
          </cell>
          <cell r="O1067" t="str">
            <v>TAP冷凍毛豆仁</v>
          </cell>
          <cell r="P1067">
            <v>3</v>
          </cell>
          <cell r="Q1067" t="str">
            <v>奶油</v>
          </cell>
          <cell r="R1067">
            <v>1</v>
          </cell>
          <cell r="S1067" t="str">
            <v>奶粉</v>
          </cell>
          <cell r="T1067">
            <v>2</v>
          </cell>
          <cell r="U1067" t="str">
            <v>麵粉</v>
          </cell>
          <cell r="V1067">
            <v>2</v>
          </cell>
          <cell r="AA1067" t="str">
            <v>白米</v>
          </cell>
          <cell r="AB1067">
            <v>74</v>
          </cell>
        </row>
        <row r="1068">
          <cell r="C1068" t="str">
            <v>南瓜雞肉燴飯</v>
          </cell>
          <cell r="D1068">
            <v>10</v>
          </cell>
          <cell r="E1068" t="str">
            <v>清雞肉丁</v>
          </cell>
          <cell r="F1068">
            <v>13</v>
          </cell>
          <cell r="G1068" t="str">
            <v>剝皮洋蔥原件</v>
          </cell>
          <cell r="H1068">
            <v>10</v>
          </cell>
          <cell r="I1068" t="str">
            <v>CAS液蛋</v>
          </cell>
          <cell r="J1068">
            <v>5</v>
          </cell>
          <cell r="K1068" t="str">
            <v>南瓜原件</v>
          </cell>
          <cell r="L1068">
            <v>32</v>
          </cell>
          <cell r="M1068" t="str">
            <v>高麗菜原件</v>
          </cell>
          <cell r="N1068">
            <v>10</v>
          </cell>
          <cell r="O1068" t="str">
            <v>花見</v>
          </cell>
          <cell r="P1068">
            <v>3</v>
          </cell>
          <cell r="Q1068" t="str">
            <v>乾木耳</v>
          </cell>
          <cell r="R1068">
            <v>0.25</v>
          </cell>
          <cell r="S1068" t="str">
            <v>TAP冷凍毛豆仁</v>
          </cell>
          <cell r="T1068">
            <v>3</v>
          </cell>
          <cell r="U1068" t="str">
            <v>柴魚片</v>
          </cell>
          <cell r="V1068">
            <v>0.25</v>
          </cell>
          <cell r="W1068" t="str">
            <v>味霖</v>
          </cell>
          <cell r="X1068">
            <v>1</v>
          </cell>
          <cell r="AA1068" t="str">
            <v>白米</v>
          </cell>
          <cell r="AB1068">
            <v>74</v>
          </cell>
        </row>
        <row r="1069">
          <cell r="C1069" t="str">
            <v>麻香鮮菇油飯</v>
          </cell>
          <cell r="D1069">
            <v>8</v>
          </cell>
          <cell r="E1069" t="str">
            <v>長糯米</v>
          </cell>
          <cell r="F1069">
            <v>87</v>
          </cell>
          <cell r="G1069" t="str">
            <v>肉絲</v>
          </cell>
          <cell r="H1069">
            <v>9</v>
          </cell>
          <cell r="I1069" t="str">
            <v>香菇原件</v>
          </cell>
          <cell r="J1069">
            <v>6.5</v>
          </cell>
          <cell r="K1069" t="str">
            <v>乾香菇絲</v>
          </cell>
          <cell r="L1069">
            <v>0.4</v>
          </cell>
          <cell r="M1069" t="str">
            <v>芋頭原件</v>
          </cell>
          <cell r="N1069">
            <v>12</v>
          </cell>
          <cell r="O1069" t="str">
            <v>非基改豆干丁</v>
          </cell>
          <cell r="P1069">
            <v>6</v>
          </cell>
          <cell r="Q1069" t="str">
            <v>薑片</v>
          </cell>
          <cell r="R1069">
            <v>2</v>
          </cell>
          <cell r="S1069" t="str">
            <v>黑麻油</v>
          </cell>
          <cell r="T1069">
            <v>2</v>
          </cell>
        </row>
        <row r="1070">
          <cell r="C1070" t="str">
            <v>荷葉油飯</v>
          </cell>
          <cell r="D1070">
            <v>9</v>
          </cell>
          <cell r="E1070" t="str">
            <v>尖糯米</v>
          </cell>
          <cell r="F1070">
            <v>87</v>
          </cell>
          <cell r="G1070" t="str">
            <v>肉絲</v>
          </cell>
          <cell r="H1070">
            <v>9</v>
          </cell>
          <cell r="I1070" t="str">
            <v>紅卜</v>
          </cell>
          <cell r="J1070">
            <v>10</v>
          </cell>
          <cell r="K1070" t="str">
            <v>熟花生</v>
          </cell>
          <cell r="L1070">
            <v>8</v>
          </cell>
          <cell r="M1070" t="str">
            <v>濕香菇</v>
          </cell>
          <cell r="N1070">
            <v>5</v>
          </cell>
          <cell r="O1070" t="str">
            <v>乾魷魚</v>
          </cell>
          <cell r="P1070">
            <v>3</v>
          </cell>
          <cell r="Q1070" t="str">
            <v>紅蔥末</v>
          </cell>
          <cell r="R1070">
            <v>1.5</v>
          </cell>
          <cell r="S1070" t="str">
            <v>蝦米</v>
          </cell>
          <cell r="T1070">
            <v>1</v>
          </cell>
          <cell r="U1070" t="str">
            <v>乾荷葉</v>
          </cell>
        </row>
        <row r="1071">
          <cell r="C1071" t="str">
            <v>高麗菜飯</v>
          </cell>
          <cell r="D1071">
            <v>10</v>
          </cell>
          <cell r="E1071" t="str">
            <v>高麗菜段</v>
          </cell>
          <cell r="F1071">
            <v>25</v>
          </cell>
          <cell r="G1071" t="str">
            <v>肉絲</v>
          </cell>
          <cell r="H1071">
            <v>12</v>
          </cell>
          <cell r="I1071" t="str">
            <v>紅蘿蔔小丁</v>
          </cell>
          <cell r="J1071">
            <v>7</v>
          </cell>
          <cell r="K1071" t="str">
            <v>香菇原件</v>
          </cell>
          <cell r="L1071">
            <v>5</v>
          </cell>
          <cell r="M1071" t="str">
            <v>CAS冷凍玉米粒</v>
          </cell>
          <cell r="N1071">
            <v>12</v>
          </cell>
          <cell r="O1071" t="str">
            <v>TAP冷凍毛豆仁</v>
          </cell>
          <cell r="P1071">
            <v>3</v>
          </cell>
          <cell r="Q1071" t="str">
            <v>剝皮洋蔥原件</v>
          </cell>
          <cell r="R1071">
            <v>8</v>
          </cell>
          <cell r="S1071" t="str">
            <v>紅蔥末</v>
          </cell>
          <cell r="T1071">
            <v>0.25</v>
          </cell>
          <cell r="U1071" t="str">
            <v>蝦皮</v>
          </cell>
          <cell r="V1071">
            <v>0.25</v>
          </cell>
          <cell r="AA1071" t="str">
            <v>白米</v>
          </cell>
          <cell r="AB1071">
            <v>74</v>
          </cell>
        </row>
        <row r="1073">
          <cell r="C1073" t="str">
            <v>台式鹹粥</v>
          </cell>
          <cell r="D1073">
            <v>6</v>
          </cell>
          <cell r="E1073" t="str">
            <v>肉絲</v>
          </cell>
          <cell r="F1073">
            <v>12</v>
          </cell>
          <cell r="G1073" t="str">
            <v>大白菜</v>
          </cell>
          <cell r="H1073">
            <v>30</v>
          </cell>
          <cell r="I1073" t="str">
            <v>紅蘿蔔絲</v>
          </cell>
          <cell r="J1073">
            <v>10</v>
          </cell>
          <cell r="K1073" t="str">
            <v>濕香菇</v>
          </cell>
          <cell r="L1073">
            <v>7</v>
          </cell>
          <cell r="M1073" t="str">
            <v>台芹</v>
          </cell>
          <cell r="N1073">
            <v>2</v>
          </cell>
          <cell r="O1073" t="str">
            <v>紅蔥末</v>
          </cell>
          <cell r="P1073">
            <v>1</v>
          </cell>
          <cell r="AA1073" t="str">
            <v>白米</v>
          </cell>
          <cell r="AB1073">
            <v>60</v>
          </cell>
        </row>
        <row r="1074">
          <cell r="C1074" t="str">
            <v>台式鹹粥(2)</v>
          </cell>
          <cell r="D1074">
            <v>6</v>
          </cell>
          <cell r="E1074" t="str">
            <v>絞肉</v>
          </cell>
          <cell r="F1074">
            <v>12</v>
          </cell>
          <cell r="G1074" t="str">
            <v>高麗菜段</v>
          </cell>
          <cell r="H1074">
            <v>30</v>
          </cell>
          <cell r="I1074" t="str">
            <v>紅蘿蔔絲</v>
          </cell>
          <cell r="J1074">
            <v>10</v>
          </cell>
          <cell r="K1074" t="str">
            <v>香菇原件</v>
          </cell>
          <cell r="L1074">
            <v>7</v>
          </cell>
          <cell r="M1074" t="str">
            <v>芹菜珠</v>
          </cell>
          <cell r="N1074">
            <v>2</v>
          </cell>
          <cell r="O1074" t="str">
            <v>紅蔥末</v>
          </cell>
          <cell r="P1074">
            <v>1</v>
          </cell>
          <cell r="AA1074" t="str">
            <v>白米</v>
          </cell>
          <cell r="AB1074">
            <v>60</v>
          </cell>
        </row>
        <row r="1075">
          <cell r="C1075" t="str">
            <v>絲瓜肉末粥</v>
          </cell>
          <cell r="D1075">
            <v>7</v>
          </cell>
          <cell r="E1075" t="str">
            <v>絞肉</v>
          </cell>
          <cell r="F1075">
            <v>12</v>
          </cell>
          <cell r="G1075" t="str">
            <v>絲瓜</v>
          </cell>
          <cell r="H1075">
            <v>38</v>
          </cell>
          <cell r="I1075" t="str">
            <v>紅卜</v>
          </cell>
          <cell r="J1075">
            <v>10</v>
          </cell>
          <cell r="K1075" t="str">
            <v>高麗菜</v>
          </cell>
          <cell r="L1075">
            <v>10</v>
          </cell>
          <cell r="M1075" t="str">
            <v>濕香菇</v>
          </cell>
          <cell r="N1075">
            <v>4</v>
          </cell>
          <cell r="O1075" t="str">
            <v>台芹</v>
          </cell>
          <cell r="P1075">
            <v>2</v>
          </cell>
          <cell r="Q1075" t="str">
            <v>紅蔥末</v>
          </cell>
          <cell r="R1075">
            <v>1</v>
          </cell>
          <cell r="AA1075" t="str">
            <v>白米</v>
          </cell>
          <cell r="AB1075">
            <v>60</v>
          </cell>
        </row>
        <row r="1076">
          <cell r="C1076" t="str">
            <v>芋頭粥</v>
          </cell>
          <cell r="D1076">
            <v>7</v>
          </cell>
          <cell r="E1076" t="str">
            <v>芋頭</v>
          </cell>
          <cell r="F1076">
            <v>37</v>
          </cell>
          <cell r="G1076" t="str">
            <v>絞肉</v>
          </cell>
          <cell r="H1076">
            <v>12</v>
          </cell>
          <cell r="I1076" t="str">
            <v>蝦米</v>
          </cell>
          <cell r="J1076">
            <v>1</v>
          </cell>
          <cell r="K1076" t="str">
            <v>高麗菜</v>
          </cell>
          <cell r="L1076">
            <v>20</v>
          </cell>
          <cell r="M1076" t="str">
            <v>濕香菇</v>
          </cell>
          <cell r="N1076">
            <v>4</v>
          </cell>
          <cell r="O1076" t="str">
            <v>台芹</v>
          </cell>
          <cell r="P1076">
            <v>2</v>
          </cell>
          <cell r="Q1076" t="str">
            <v>紅蔥末</v>
          </cell>
          <cell r="R1076">
            <v>1</v>
          </cell>
          <cell r="AA1076" t="str">
            <v>白米</v>
          </cell>
          <cell r="AB1076">
            <v>60</v>
          </cell>
        </row>
        <row r="1077">
          <cell r="C1077" t="str">
            <v>香菇芋頭粥</v>
          </cell>
          <cell r="D1077">
            <v>10</v>
          </cell>
          <cell r="E1077" t="str">
            <v>芋頭原件</v>
          </cell>
          <cell r="F1077">
            <v>30</v>
          </cell>
          <cell r="G1077" t="str">
            <v>高麗菜段</v>
          </cell>
          <cell r="H1077">
            <v>15</v>
          </cell>
          <cell r="I1077" t="str">
            <v>乾香菇絲</v>
          </cell>
          <cell r="J1077">
            <v>1</v>
          </cell>
          <cell r="K1077" t="str">
            <v>香菇原件</v>
          </cell>
          <cell r="L1077">
            <v>8</v>
          </cell>
          <cell r="M1077" t="str">
            <v>菜脯</v>
          </cell>
          <cell r="N1077">
            <v>5</v>
          </cell>
          <cell r="O1077" t="str">
            <v>芹菜珠</v>
          </cell>
          <cell r="P1077">
            <v>2</v>
          </cell>
          <cell r="Q1077" t="str">
            <v>紅蔥末</v>
          </cell>
          <cell r="R1077">
            <v>0.5</v>
          </cell>
          <cell r="S1077" t="str">
            <v>薑末</v>
          </cell>
          <cell r="T1077">
            <v>3</v>
          </cell>
          <cell r="U1077" t="str">
            <v>枸杞</v>
          </cell>
          <cell r="V1077">
            <v>0.5</v>
          </cell>
          <cell r="AA1077" t="str">
            <v>白米</v>
          </cell>
          <cell r="AB1077">
            <v>60</v>
          </cell>
        </row>
        <row r="1078">
          <cell r="C1078" t="str">
            <v>芋頭絲瓜鹹粥</v>
          </cell>
          <cell r="D1078">
            <v>9</v>
          </cell>
          <cell r="E1078" t="str">
            <v>芋頭原件</v>
          </cell>
          <cell r="F1078">
            <v>12</v>
          </cell>
          <cell r="G1078" t="str">
            <v>絲瓜4剖片</v>
          </cell>
          <cell r="H1078">
            <v>20</v>
          </cell>
          <cell r="I1078" t="str">
            <v>CAS殼蛋</v>
          </cell>
          <cell r="J1078">
            <v>8</v>
          </cell>
          <cell r="K1078" t="str">
            <v>CAS冷凍玉米粒</v>
          </cell>
          <cell r="L1078">
            <v>15</v>
          </cell>
          <cell r="M1078" t="str">
            <v>紅蘿蔔小丁</v>
          </cell>
          <cell r="N1078">
            <v>5</v>
          </cell>
          <cell r="O1078" t="str">
            <v>香菇原件</v>
          </cell>
          <cell r="P1078">
            <v>5</v>
          </cell>
          <cell r="Q1078" t="str">
            <v>芹菜珠</v>
          </cell>
          <cell r="R1078">
            <v>2</v>
          </cell>
          <cell r="S1078" t="str">
            <v>紅蔥末</v>
          </cell>
          <cell r="T1078">
            <v>0.5</v>
          </cell>
          <cell r="AA1078" t="str">
            <v>白米</v>
          </cell>
          <cell r="AB1078">
            <v>60</v>
          </cell>
        </row>
        <row r="1079">
          <cell r="C1079" t="str">
            <v>臘八粥</v>
          </cell>
          <cell r="D1079">
            <v>9</v>
          </cell>
          <cell r="E1079" t="str">
            <v>火腿小丁</v>
          </cell>
          <cell r="F1079">
            <v>4</v>
          </cell>
          <cell r="G1079" t="str">
            <v>紅蘿蔔小丁</v>
          </cell>
          <cell r="H1079">
            <v>7</v>
          </cell>
          <cell r="I1079" t="str">
            <v>香菇原件</v>
          </cell>
          <cell r="J1079">
            <v>5</v>
          </cell>
          <cell r="K1079" t="str">
            <v>TAP冷凍毛豆仁</v>
          </cell>
          <cell r="L1079">
            <v>4</v>
          </cell>
          <cell r="M1079" t="str">
            <v>CAS冷凍玉米粒</v>
          </cell>
          <cell r="N1079">
            <v>25</v>
          </cell>
          <cell r="O1079" t="str">
            <v>高麗菜段</v>
          </cell>
          <cell r="P1079">
            <v>15</v>
          </cell>
          <cell r="Q1079" t="str">
            <v>絞肉</v>
          </cell>
          <cell r="R1079">
            <v>7</v>
          </cell>
          <cell r="S1079" t="str">
            <v>紅蔥末</v>
          </cell>
          <cell r="T1079">
            <v>0.5</v>
          </cell>
          <cell r="AA1079" t="str">
            <v>白米</v>
          </cell>
          <cell r="AB1079">
            <v>60</v>
          </cell>
        </row>
        <row r="1080">
          <cell r="C1080" t="str">
            <v>竹筍肉末粥</v>
          </cell>
          <cell r="D1080">
            <v>7</v>
          </cell>
          <cell r="E1080" t="str">
            <v>絞肉</v>
          </cell>
          <cell r="F1080">
            <v>12</v>
          </cell>
          <cell r="G1080" t="str">
            <v>鮮筍片</v>
          </cell>
          <cell r="H1080">
            <v>25</v>
          </cell>
          <cell r="I1080" t="str">
            <v>高麗菜</v>
          </cell>
          <cell r="J1080">
            <v>10</v>
          </cell>
          <cell r="K1080" t="str">
            <v>紅卜</v>
          </cell>
          <cell r="L1080">
            <v>10</v>
          </cell>
          <cell r="M1080" t="str">
            <v>濕香菇</v>
          </cell>
          <cell r="N1080">
            <v>4</v>
          </cell>
          <cell r="O1080" t="str">
            <v>台芹</v>
          </cell>
          <cell r="P1080">
            <v>2</v>
          </cell>
          <cell r="Q1080" t="str">
            <v>紅蔥末</v>
          </cell>
          <cell r="R1080">
            <v>1</v>
          </cell>
          <cell r="AA1080" t="str">
            <v>白米</v>
          </cell>
          <cell r="AB1080">
            <v>60</v>
          </cell>
        </row>
        <row r="1081">
          <cell r="C1081" t="str">
            <v>竹筍燕麥粥</v>
          </cell>
          <cell r="D1081">
            <v>8</v>
          </cell>
          <cell r="E1081" t="str">
            <v>絞肉</v>
          </cell>
          <cell r="F1081">
            <v>12</v>
          </cell>
          <cell r="G1081" t="str">
            <v>鮮筍片</v>
          </cell>
          <cell r="H1081">
            <v>25</v>
          </cell>
          <cell r="I1081" t="str">
            <v>高麗菜</v>
          </cell>
          <cell r="J1081">
            <v>10</v>
          </cell>
          <cell r="K1081" t="str">
            <v>紅卜</v>
          </cell>
          <cell r="L1081">
            <v>10</v>
          </cell>
          <cell r="M1081" t="str">
            <v>濕香菇</v>
          </cell>
          <cell r="N1081">
            <v>4</v>
          </cell>
          <cell r="O1081" t="str">
            <v>台芹</v>
          </cell>
          <cell r="P1081">
            <v>2</v>
          </cell>
          <cell r="Q1081" t="str">
            <v>紅蔥末</v>
          </cell>
          <cell r="R1081">
            <v>1</v>
          </cell>
          <cell r="S1081" t="str">
            <v>燕麥</v>
          </cell>
          <cell r="AA1081" t="str">
            <v>白米</v>
          </cell>
          <cell r="AB1081">
            <v>60</v>
          </cell>
        </row>
        <row r="1082">
          <cell r="C1082" t="str">
            <v>雜糧鮮蔬肉粥</v>
          </cell>
          <cell r="D1082">
            <v>8</v>
          </cell>
          <cell r="E1082" t="str">
            <v>玉米粒</v>
          </cell>
          <cell r="F1082">
            <v>20</v>
          </cell>
          <cell r="G1082" t="str">
            <v>絞肉</v>
          </cell>
          <cell r="H1082">
            <v>12</v>
          </cell>
          <cell r="I1082" t="str">
            <v>紅卜</v>
          </cell>
          <cell r="J1082">
            <v>10</v>
          </cell>
          <cell r="K1082" t="str">
            <v>秀珍菇</v>
          </cell>
          <cell r="L1082">
            <v>6</v>
          </cell>
          <cell r="M1082" t="str">
            <v>濕香菇</v>
          </cell>
          <cell r="N1082">
            <v>6</v>
          </cell>
          <cell r="O1082" t="str">
            <v>台芹</v>
          </cell>
          <cell r="P1082">
            <v>2</v>
          </cell>
          <cell r="Q1082" t="str">
            <v>紅蔥末</v>
          </cell>
          <cell r="R1082">
            <v>1</v>
          </cell>
          <cell r="S1082" t="str">
            <v>雜糧</v>
          </cell>
          <cell r="AA1082" t="str">
            <v>白米</v>
          </cell>
          <cell r="AB1082">
            <v>60</v>
          </cell>
        </row>
        <row r="1083">
          <cell r="C1083" t="str">
            <v>排骨山藥粥</v>
          </cell>
          <cell r="D1083">
            <v>7</v>
          </cell>
          <cell r="E1083" t="str">
            <v>山藥</v>
          </cell>
          <cell r="F1083">
            <v>35</v>
          </cell>
          <cell r="G1083" t="str">
            <v>排骨</v>
          </cell>
          <cell r="H1083">
            <v>12</v>
          </cell>
          <cell r="I1083" t="str">
            <v>紅卜</v>
          </cell>
          <cell r="J1083">
            <v>10</v>
          </cell>
          <cell r="K1083" t="str">
            <v>秀珍菇</v>
          </cell>
          <cell r="L1083">
            <v>6</v>
          </cell>
          <cell r="M1083" t="str">
            <v>濕香菇</v>
          </cell>
          <cell r="N1083">
            <v>6</v>
          </cell>
          <cell r="O1083" t="str">
            <v>台芹</v>
          </cell>
          <cell r="P1083">
            <v>2</v>
          </cell>
          <cell r="Q1083" t="str">
            <v>紅蔥末</v>
          </cell>
          <cell r="R1083">
            <v>1</v>
          </cell>
          <cell r="AA1083" t="str">
            <v>白米</v>
          </cell>
          <cell r="AB1083">
            <v>60</v>
          </cell>
        </row>
        <row r="1084">
          <cell r="C1084" t="str">
            <v>廣東粥</v>
          </cell>
          <cell r="D1084">
            <v>9</v>
          </cell>
          <cell r="E1084" t="str">
            <v>玉米粒</v>
          </cell>
          <cell r="F1084">
            <v>15</v>
          </cell>
          <cell r="G1084" t="str">
            <v>玉米醬</v>
          </cell>
          <cell r="H1084">
            <v>7</v>
          </cell>
          <cell r="I1084" t="str">
            <v>全蛋液</v>
          </cell>
          <cell r="J1084">
            <v>10</v>
          </cell>
          <cell r="K1084" t="str">
            <v>絞肉</v>
          </cell>
          <cell r="L1084">
            <v>12</v>
          </cell>
          <cell r="M1084" t="str">
            <v>皮蛋</v>
          </cell>
          <cell r="N1084">
            <v>4</v>
          </cell>
          <cell r="O1084" t="str">
            <v>紅卜</v>
          </cell>
          <cell r="P1084">
            <v>10</v>
          </cell>
          <cell r="Q1084" t="str">
            <v>濕香菇</v>
          </cell>
          <cell r="R1084">
            <v>5</v>
          </cell>
          <cell r="S1084" t="str">
            <v>台芹</v>
          </cell>
          <cell r="T1084">
            <v>2</v>
          </cell>
          <cell r="U1084" t="str">
            <v>紅蔥末</v>
          </cell>
          <cell r="V1084">
            <v>1</v>
          </cell>
          <cell r="AA1084" t="str">
            <v>白米</v>
          </cell>
          <cell r="AB1084">
            <v>60</v>
          </cell>
        </row>
        <row r="1085">
          <cell r="C1085" t="str">
            <v>皮蛋肉末小米粥</v>
          </cell>
          <cell r="D1085">
            <v>8</v>
          </cell>
          <cell r="E1085" t="str">
            <v>小米</v>
          </cell>
          <cell r="F1085">
            <v>6</v>
          </cell>
          <cell r="G1085" t="str">
            <v>絞肉</v>
          </cell>
          <cell r="H1085">
            <v>12</v>
          </cell>
          <cell r="I1085" t="str">
            <v>皮蛋</v>
          </cell>
          <cell r="J1085">
            <v>5</v>
          </cell>
          <cell r="K1085" t="str">
            <v>蝦米</v>
          </cell>
          <cell r="L1085">
            <v>0.5</v>
          </cell>
          <cell r="M1085" t="str">
            <v>大白菜</v>
          </cell>
          <cell r="N1085">
            <v>28</v>
          </cell>
          <cell r="O1085" t="str">
            <v>紅卜</v>
          </cell>
          <cell r="P1085">
            <v>10</v>
          </cell>
          <cell r="Q1085" t="str">
            <v>濕香菇</v>
          </cell>
          <cell r="R1085">
            <v>4</v>
          </cell>
          <cell r="S1085" t="str">
            <v>紅蔥末</v>
          </cell>
          <cell r="T1085">
            <v>1</v>
          </cell>
          <cell r="AA1085" t="str">
            <v>白米</v>
          </cell>
          <cell r="AB1085">
            <v>60</v>
          </cell>
        </row>
        <row r="1086">
          <cell r="C1086" t="str">
            <v>雞蓉麥片粥</v>
          </cell>
          <cell r="D1086">
            <v>11</v>
          </cell>
          <cell r="E1086" t="str">
            <v>麥片</v>
          </cell>
          <cell r="F1086">
            <v>5</v>
          </cell>
          <cell r="G1086" t="str">
            <v>CAS冷凍玉米粒</v>
          </cell>
          <cell r="H1086">
            <v>20</v>
          </cell>
          <cell r="I1086" t="str">
            <v>TAP冷凍毛豆仁</v>
          </cell>
          <cell r="J1086">
            <v>3</v>
          </cell>
          <cell r="K1086" t="str">
            <v>芋頭原件</v>
          </cell>
          <cell r="L1086">
            <v>10</v>
          </cell>
          <cell r="M1086" t="str">
            <v>紅蘿蔔小丁</v>
          </cell>
          <cell r="N1086">
            <v>5</v>
          </cell>
          <cell r="O1086" t="str">
            <v>香菇原件</v>
          </cell>
          <cell r="P1086">
            <v>5</v>
          </cell>
          <cell r="Q1086" t="str">
            <v>雞肉茸</v>
          </cell>
          <cell r="R1086">
            <v>10</v>
          </cell>
          <cell r="S1086" t="str">
            <v>CAS殼蛋</v>
          </cell>
          <cell r="T1086">
            <v>5</v>
          </cell>
          <cell r="U1086" t="str">
            <v>芹菜珠</v>
          </cell>
          <cell r="V1086">
            <v>2</v>
          </cell>
          <cell r="W1086" t="str">
            <v>紅蔥末</v>
          </cell>
          <cell r="X1086">
            <v>0.5</v>
          </cell>
          <cell r="AA1086" t="str">
            <v>白米</v>
          </cell>
          <cell r="AB1086">
            <v>60</v>
          </cell>
        </row>
        <row r="1087">
          <cell r="C1087" t="str">
            <v>滑蛋肉末小米粥</v>
          </cell>
          <cell r="D1087">
            <v>11</v>
          </cell>
          <cell r="E1087" t="str">
            <v>圓糯米</v>
          </cell>
          <cell r="F1087">
            <v>2</v>
          </cell>
          <cell r="G1087" t="str">
            <v>玉米粒</v>
          </cell>
          <cell r="H1087">
            <v>15</v>
          </cell>
          <cell r="I1087" t="str">
            <v>碎玉米</v>
          </cell>
          <cell r="J1087">
            <v>2</v>
          </cell>
          <cell r="K1087" t="str">
            <v>玉米醬</v>
          </cell>
          <cell r="L1087">
            <v>5</v>
          </cell>
          <cell r="M1087" t="str">
            <v>小米</v>
          </cell>
          <cell r="N1087">
            <v>7</v>
          </cell>
          <cell r="O1087" t="str">
            <v>絞肉</v>
          </cell>
          <cell r="P1087">
            <v>7</v>
          </cell>
          <cell r="Q1087" t="str">
            <v>全蛋液</v>
          </cell>
          <cell r="R1087">
            <v>15</v>
          </cell>
          <cell r="S1087" t="str">
            <v>高麗菜</v>
          </cell>
          <cell r="T1087">
            <v>15</v>
          </cell>
          <cell r="U1087" t="str">
            <v>紅卜</v>
          </cell>
          <cell r="V1087">
            <v>10</v>
          </cell>
          <cell r="W1087" t="str">
            <v>濕香菇</v>
          </cell>
          <cell r="X1087">
            <v>4</v>
          </cell>
          <cell r="Y1087" t="str">
            <v>紅蔥末</v>
          </cell>
          <cell r="Z1087">
            <v>1</v>
          </cell>
          <cell r="AA1087" t="str">
            <v>白米</v>
          </cell>
          <cell r="AB1087">
            <v>60</v>
          </cell>
        </row>
        <row r="1088">
          <cell r="C1088" t="str">
            <v>筍絲瘦肉粥</v>
          </cell>
          <cell r="D1088">
            <v>8</v>
          </cell>
          <cell r="E1088" t="str">
            <v>香菇原件</v>
          </cell>
          <cell r="F1088">
            <v>10</v>
          </cell>
          <cell r="G1088" t="str">
            <v>CAS冷凍玉米粒</v>
          </cell>
          <cell r="H1088">
            <v>20</v>
          </cell>
          <cell r="I1088" t="str">
            <v>竹筍絲</v>
          </cell>
          <cell r="J1088">
            <v>20</v>
          </cell>
          <cell r="K1088" t="str">
            <v>絞肉</v>
          </cell>
          <cell r="L1088">
            <v>7</v>
          </cell>
          <cell r="M1088" t="str">
            <v>芋頭原件</v>
          </cell>
          <cell r="N1088">
            <v>15</v>
          </cell>
          <cell r="O1088" t="str">
            <v>紅蘿蔔小丁</v>
          </cell>
          <cell r="P1088">
            <v>5</v>
          </cell>
          <cell r="Q1088" t="str">
            <v>紅蔥末</v>
          </cell>
          <cell r="R1088">
            <v>1</v>
          </cell>
          <cell r="AA1088" t="str">
            <v>白米</v>
          </cell>
          <cell r="AB1088">
            <v>60</v>
          </cell>
        </row>
        <row r="1089">
          <cell r="C1089" t="str">
            <v>茄汁火腿義大利麵</v>
          </cell>
          <cell r="D1089">
            <v>9</v>
          </cell>
          <cell r="E1089" t="str">
            <v>螺旋麵</v>
          </cell>
          <cell r="F1089">
            <v>50</v>
          </cell>
          <cell r="G1089" t="str">
            <v>CAS冷凍玉米粒</v>
          </cell>
          <cell r="H1089">
            <v>25</v>
          </cell>
          <cell r="I1089" t="str">
            <v>絞肉</v>
          </cell>
          <cell r="J1089">
            <v>10</v>
          </cell>
          <cell r="K1089" t="str">
            <v>火腿小丁</v>
          </cell>
          <cell r="L1089">
            <v>4</v>
          </cell>
          <cell r="M1089" t="str">
            <v>紅蘿蔔小丁</v>
          </cell>
          <cell r="N1089">
            <v>7</v>
          </cell>
          <cell r="O1089" t="str">
            <v>剝皮洋蔥原件</v>
          </cell>
          <cell r="P1089">
            <v>15</v>
          </cell>
          <cell r="Q1089" t="str">
            <v>番茄原件</v>
          </cell>
          <cell r="R1089">
            <v>15</v>
          </cell>
          <cell r="S1089" t="str">
            <v>TAP冷凍毛豆仁</v>
          </cell>
          <cell r="T1089">
            <v>4</v>
          </cell>
          <cell r="U1089" t="str">
            <v>番茄醬</v>
          </cell>
          <cell r="V1089">
            <v>10</v>
          </cell>
        </row>
        <row r="1090">
          <cell r="C1090" t="str">
            <v>番茄肉醬螺絲麵</v>
          </cell>
          <cell r="D1090">
            <v>8</v>
          </cell>
          <cell r="E1090" t="str">
            <v>螺旋麵</v>
          </cell>
          <cell r="F1090">
            <v>50</v>
          </cell>
          <cell r="G1090" t="str">
            <v>CAS冷凍玉米粒</v>
          </cell>
          <cell r="H1090">
            <v>25</v>
          </cell>
          <cell r="I1090" t="str">
            <v>絞肉</v>
          </cell>
          <cell r="J1090">
            <v>10</v>
          </cell>
          <cell r="K1090" t="str">
            <v>TAP冷凍毛豆仁</v>
          </cell>
          <cell r="L1090">
            <v>4</v>
          </cell>
          <cell r="M1090" t="str">
            <v>剝皮洋蔥原件</v>
          </cell>
          <cell r="N1090">
            <v>15</v>
          </cell>
          <cell r="O1090" t="str">
            <v>番茄原件</v>
          </cell>
          <cell r="P1090">
            <v>15</v>
          </cell>
          <cell r="Q1090" t="str">
            <v>杏鮑菇原件</v>
          </cell>
          <cell r="R1090">
            <v>7</v>
          </cell>
          <cell r="S1090" t="str">
            <v>番茄醬</v>
          </cell>
          <cell r="T1090">
            <v>10</v>
          </cell>
        </row>
        <row r="1091">
          <cell r="C1091" t="str">
            <v>蕃茄雞茸義大利麵</v>
          </cell>
          <cell r="D1091">
            <v>9</v>
          </cell>
          <cell r="E1091" t="str">
            <v>螺旋麵</v>
          </cell>
          <cell r="F1091">
            <v>50</v>
          </cell>
          <cell r="G1091" t="str">
            <v>CAS冷凍玉米粒</v>
          </cell>
          <cell r="H1091">
            <v>25</v>
          </cell>
          <cell r="I1091" t="str">
            <v>雞肉茸</v>
          </cell>
          <cell r="J1091">
            <v>10</v>
          </cell>
          <cell r="K1091" t="str">
            <v>剝皮洋蔥原件</v>
          </cell>
          <cell r="L1091">
            <v>15</v>
          </cell>
          <cell r="M1091" t="str">
            <v>杏鮑菇原件</v>
          </cell>
          <cell r="N1091">
            <v>8</v>
          </cell>
          <cell r="O1091" t="str">
            <v>番茄原件</v>
          </cell>
          <cell r="P1091">
            <v>15</v>
          </cell>
          <cell r="Q1091" t="str">
            <v>TAP冷凍毛豆仁</v>
          </cell>
          <cell r="R1091">
            <v>4</v>
          </cell>
          <cell r="S1091" t="str">
            <v>番茄醬</v>
          </cell>
          <cell r="T1091">
            <v>9</v>
          </cell>
        </row>
        <row r="1092">
          <cell r="C1092" t="str">
            <v>奶油培根義大利麵</v>
          </cell>
          <cell r="D1092">
            <v>12</v>
          </cell>
          <cell r="E1092" t="str">
            <v>螺旋麵</v>
          </cell>
          <cell r="F1092">
            <v>50</v>
          </cell>
          <cell r="G1092" t="str">
            <v>CAS冷凍玉米粒</v>
          </cell>
          <cell r="H1092">
            <v>30</v>
          </cell>
          <cell r="I1092" t="str">
            <v>絞肉</v>
          </cell>
          <cell r="J1092">
            <v>10</v>
          </cell>
          <cell r="K1092" t="str">
            <v>培根片</v>
          </cell>
          <cell r="L1092">
            <v>5</v>
          </cell>
          <cell r="M1092" t="str">
            <v>紅蘿蔔小丁</v>
          </cell>
          <cell r="N1092">
            <v>7</v>
          </cell>
          <cell r="O1092" t="str">
            <v>剝皮洋蔥原件</v>
          </cell>
          <cell r="P1092">
            <v>15</v>
          </cell>
          <cell r="Q1092" t="str">
            <v>TAP冷凍毛豆仁</v>
          </cell>
          <cell r="R1092">
            <v>4</v>
          </cell>
          <cell r="S1092" t="str">
            <v>杏鮑菇原件</v>
          </cell>
          <cell r="T1092">
            <v>3</v>
          </cell>
          <cell r="U1092" t="str">
            <v>奶粉</v>
          </cell>
          <cell r="V1092">
            <v>8</v>
          </cell>
          <cell r="W1092" t="str">
            <v>奶油</v>
          </cell>
          <cell r="X1092">
            <v>2</v>
          </cell>
        </row>
        <row r="1093">
          <cell r="C1093" t="str">
            <v>奶油肉蓉螺絲麵</v>
          </cell>
          <cell r="D1093">
            <v>10</v>
          </cell>
          <cell r="E1093" t="str">
            <v>螺旋麵</v>
          </cell>
          <cell r="F1093">
            <v>50</v>
          </cell>
          <cell r="G1093" t="str">
            <v>CAS冷凍玉米粒</v>
          </cell>
          <cell r="H1093">
            <v>25</v>
          </cell>
          <cell r="I1093" t="str">
            <v>絞肉</v>
          </cell>
          <cell r="J1093">
            <v>10</v>
          </cell>
          <cell r="K1093" t="str">
            <v>剝皮洋蔥原件</v>
          </cell>
          <cell r="L1093">
            <v>15</v>
          </cell>
          <cell r="M1093" t="str">
            <v>杏鮑菇原件</v>
          </cell>
          <cell r="N1093">
            <v>10</v>
          </cell>
          <cell r="O1093" t="str">
            <v>紅蘿蔔小丁</v>
          </cell>
          <cell r="P1093">
            <v>8</v>
          </cell>
          <cell r="Q1093" t="str">
            <v>TAP冷凍毛豆仁</v>
          </cell>
          <cell r="R1093">
            <v>4</v>
          </cell>
          <cell r="S1093" t="str">
            <v>奶粉</v>
          </cell>
          <cell r="T1093">
            <v>5</v>
          </cell>
          <cell r="U1093" t="str">
            <v>奶油</v>
          </cell>
          <cell r="V1093">
            <v>2</v>
          </cell>
          <cell r="W1093" t="str">
            <v>麵粉</v>
          </cell>
          <cell r="X1093">
            <v>2</v>
          </cell>
        </row>
        <row r="1094">
          <cell r="C1094" t="str">
            <v>白醬義大利麵</v>
          </cell>
          <cell r="D1094">
            <v>8</v>
          </cell>
          <cell r="E1094" t="str">
            <v>螺旋麵</v>
          </cell>
          <cell r="F1094">
            <v>50</v>
          </cell>
          <cell r="G1094" t="str">
            <v>CAS冷凍玉米粒</v>
          </cell>
          <cell r="H1094">
            <v>27</v>
          </cell>
          <cell r="I1094" t="str">
            <v>絞肉</v>
          </cell>
          <cell r="J1094">
            <v>7</v>
          </cell>
          <cell r="K1094" t="str">
            <v>剝皮洋蔥原件</v>
          </cell>
          <cell r="L1094">
            <v>15</v>
          </cell>
          <cell r="M1094" t="str">
            <v>紅蘿蔔小丁</v>
          </cell>
          <cell r="N1094">
            <v>10</v>
          </cell>
          <cell r="O1094" t="str">
            <v>TAP冷凍毛豆仁</v>
          </cell>
          <cell r="P1094">
            <v>3</v>
          </cell>
          <cell r="Q1094" t="str">
            <v>杏鮑菇原件</v>
          </cell>
          <cell r="R1094">
            <v>10</v>
          </cell>
          <cell r="S1094" t="str">
            <v>奶粉</v>
          </cell>
          <cell r="T1094">
            <v>8</v>
          </cell>
          <cell r="U1094" t="str">
            <v>奶油</v>
          </cell>
          <cell r="V1094">
            <v>2</v>
          </cell>
        </row>
        <row r="1095">
          <cell r="C1095" t="str">
            <v>白醬菇菇斜管麵</v>
          </cell>
          <cell r="D1095">
            <v>10</v>
          </cell>
          <cell r="E1095" t="str">
            <v>筆管麵</v>
          </cell>
          <cell r="F1095">
            <v>50</v>
          </cell>
          <cell r="G1095" t="str">
            <v>CAS冷凍玉米粒</v>
          </cell>
          <cell r="H1095">
            <v>27</v>
          </cell>
          <cell r="I1095" t="str">
            <v>雞肉茸</v>
          </cell>
          <cell r="J1095">
            <v>10</v>
          </cell>
          <cell r="K1095" t="str">
            <v>剝皮洋蔥原件</v>
          </cell>
          <cell r="L1095">
            <v>15</v>
          </cell>
          <cell r="M1095" t="str">
            <v>杏鮑菇原件</v>
          </cell>
          <cell r="N1095">
            <v>10</v>
          </cell>
          <cell r="O1095" t="str">
            <v>紅蘿蔔小丁</v>
          </cell>
          <cell r="P1095">
            <v>10</v>
          </cell>
          <cell r="Q1095" t="str">
            <v>奶粉</v>
          </cell>
          <cell r="R1095">
            <v>3</v>
          </cell>
          <cell r="S1095" t="str">
            <v>奶油</v>
          </cell>
          <cell r="T1095">
            <v>2</v>
          </cell>
        </row>
        <row r="1096">
          <cell r="C1096" t="str">
            <v>培根羅勒義大利麵</v>
          </cell>
          <cell r="D1096">
            <v>13</v>
          </cell>
          <cell r="E1096" t="str">
            <v>細拉麵</v>
          </cell>
          <cell r="F1096">
            <v>120</v>
          </cell>
          <cell r="G1096" t="str">
            <v>玉米粒</v>
          </cell>
          <cell r="H1096">
            <v>27</v>
          </cell>
          <cell r="I1096" t="str">
            <v>絞肉</v>
          </cell>
          <cell r="J1096">
            <v>9</v>
          </cell>
          <cell r="K1096" t="str">
            <v>培根</v>
          </cell>
          <cell r="L1096">
            <v>3</v>
          </cell>
          <cell r="M1096" t="str">
            <v>紅卜</v>
          </cell>
          <cell r="N1096">
            <v>15</v>
          </cell>
          <cell r="O1096" t="str">
            <v>剝皮洋蔥</v>
          </cell>
          <cell r="P1096">
            <v>10</v>
          </cell>
          <cell r="Q1096" t="str">
            <v>蘑菇</v>
          </cell>
          <cell r="R1096">
            <v>3</v>
          </cell>
          <cell r="S1096" t="str">
            <v>九層塔</v>
          </cell>
          <cell r="T1096">
            <v>3</v>
          </cell>
          <cell r="U1096" t="str">
            <v>新鮮巴西利</v>
          </cell>
          <cell r="V1096">
            <v>0.6</v>
          </cell>
          <cell r="W1096" t="str">
            <v>奶粉</v>
          </cell>
          <cell r="X1096">
            <v>8</v>
          </cell>
          <cell r="Y1096" t="str">
            <v>黑胡椒</v>
          </cell>
          <cell r="AA1096" t="str">
            <v>奶油</v>
          </cell>
        </row>
        <row r="1097">
          <cell r="C1097" t="str">
            <v>青醬義大利麵</v>
          </cell>
          <cell r="D1097">
            <v>8</v>
          </cell>
          <cell r="E1097" t="str">
            <v>螺旋麵</v>
          </cell>
          <cell r="F1097">
            <v>50</v>
          </cell>
          <cell r="G1097" t="str">
            <v>CAS冷凍玉米粒</v>
          </cell>
          <cell r="H1097">
            <v>30</v>
          </cell>
          <cell r="I1097" t="str">
            <v>絞肉</v>
          </cell>
          <cell r="J1097">
            <v>12</v>
          </cell>
          <cell r="K1097" t="str">
            <v>紅蘿蔔小丁</v>
          </cell>
          <cell r="L1097">
            <v>10</v>
          </cell>
          <cell r="M1097" t="str">
            <v>剝皮洋蔥原件</v>
          </cell>
          <cell r="N1097">
            <v>15</v>
          </cell>
          <cell r="O1097" t="str">
            <v>杏鮑菇原件</v>
          </cell>
          <cell r="P1097">
            <v>6</v>
          </cell>
          <cell r="Q1097" t="str">
            <v>九層塔末</v>
          </cell>
          <cell r="R1097">
            <v>3</v>
          </cell>
          <cell r="S1097" t="str">
            <v>蒜末</v>
          </cell>
          <cell r="T1097">
            <v>0.25</v>
          </cell>
          <cell r="U1097" t="str">
            <v>松子</v>
          </cell>
          <cell r="V1097">
            <v>1</v>
          </cell>
        </row>
        <row r="1098">
          <cell r="C1098" t="str">
            <v>松子青醬義大利麵(1)</v>
          </cell>
          <cell r="D1098">
            <v>8</v>
          </cell>
          <cell r="E1098" t="str">
            <v>細拉麵</v>
          </cell>
          <cell r="F1098">
            <v>120</v>
          </cell>
          <cell r="G1098" t="str">
            <v>CAS冷凍玉米粒</v>
          </cell>
          <cell r="H1098">
            <v>30</v>
          </cell>
          <cell r="I1098" t="str">
            <v>絞肉</v>
          </cell>
          <cell r="J1098">
            <v>12</v>
          </cell>
          <cell r="K1098" t="str">
            <v>紅卜</v>
          </cell>
          <cell r="L1098">
            <v>14.5</v>
          </cell>
          <cell r="M1098" t="str">
            <v>剝皮洋蔥</v>
          </cell>
          <cell r="N1098">
            <v>14.5</v>
          </cell>
          <cell r="O1098" t="str">
            <v>杏鮑菇原件</v>
          </cell>
          <cell r="P1098">
            <v>6</v>
          </cell>
          <cell r="Q1098" t="str">
            <v>九層塔</v>
          </cell>
          <cell r="R1098">
            <v>3</v>
          </cell>
          <cell r="S1098" t="str">
            <v>蒜末</v>
          </cell>
          <cell r="U1098" t="str">
            <v>松子</v>
          </cell>
          <cell r="V1098">
            <v>1</v>
          </cell>
        </row>
        <row r="1099">
          <cell r="C1099" t="str">
            <v>青醬筆管義大利麵</v>
          </cell>
          <cell r="D1099">
            <v>9</v>
          </cell>
          <cell r="E1099" t="str">
            <v>筆管麵</v>
          </cell>
          <cell r="F1099">
            <v>50</v>
          </cell>
          <cell r="G1099" t="str">
            <v>CAS冷凍玉米粒</v>
          </cell>
          <cell r="H1099">
            <v>27</v>
          </cell>
          <cell r="I1099" t="str">
            <v>絞肉</v>
          </cell>
          <cell r="J1099">
            <v>12</v>
          </cell>
          <cell r="K1099" t="str">
            <v>紅蘿蔔小丁</v>
          </cell>
          <cell r="L1099">
            <v>10</v>
          </cell>
          <cell r="M1099" t="str">
            <v>剝皮洋蔥原件</v>
          </cell>
          <cell r="N1099">
            <v>13</v>
          </cell>
          <cell r="O1099" t="str">
            <v>杏鮑菇原件</v>
          </cell>
          <cell r="P1099">
            <v>10</v>
          </cell>
          <cell r="Q1099" t="str">
            <v>九層塔</v>
          </cell>
          <cell r="R1099">
            <v>3</v>
          </cell>
          <cell r="S1099" t="str">
            <v>蒜泥</v>
          </cell>
          <cell r="T1099">
            <v>0.5</v>
          </cell>
        </row>
        <row r="1100">
          <cell r="C1100" t="str">
            <v>香蔥肉燥乾麵</v>
          </cell>
          <cell r="D1100">
            <v>9</v>
          </cell>
          <cell r="E1100" t="str">
            <v>細烏龍麵</v>
          </cell>
          <cell r="F1100">
            <v>95</v>
          </cell>
          <cell r="G1100" t="str">
            <v>絞肉</v>
          </cell>
          <cell r="H1100">
            <v>19</v>
          </cell>
          <cell r="I1100" t="str">
            <v>非基改豆干丁</v>
          </cell>
          <cell r="J1100">
            <v>18</v>
          </cell>
          <cell r="K1100" t="str">
            <v>紅蘿蔔小丁</v>
          </cell>
          <cell r="L1100">
            <v>8</v>
          </cell>
          <cell r="M1100" t="str">
            <v>剝皮洋蔥原件</v>
          </cell>
          <cell r="N1100">
            <v>5</v>
          </cell>
          <cell r="O1100" t="str">
            <v>香菇原件</v>
          </cell>
          <cell r="P1100">
            <v>10</v>
          </cell>
          <cell r="Q1100" t="str">
            <v>紅蔥末</v>
          </cell>
          <cell r="R1100">
            <v>1.3</v>
          </cell>
        </row>
        <row r="1101">
          <cell r="C1101" t="str">
            <v>肉燥乾拌麵</v>
          </cell>
          <cell r="D1101">
            <v>8</v>
          </cell>
          <cell r="E1101" t="str">
            <v>細烏龍麵</v>
          </cell>
          <cell r="F1101">
            <v>120</v>
          </cell>
          <cell r="G1101" t="str">
            <v>絞肉</v>
          </cell>
          <cell r="H1101">
            <v>40</v>
          </cell>
          <cell r="I1101" t="str">
            <v>紅蘿蔔小丁</v>
          </cell>
          <cell r="J1101">
            <v>7</v>
          </cell>
          <cell r="K1101" t="str">
            <v>TAP冷凍毛豆仁</v>
          </cell>
          <cell r="L1101">
            <v>4</v>
          </cell>
          <cell r="M1101" t="str">
            <v>杏鮑菇原件</v>
          </cell>
          <cell r="N1101">
            <v>7</v>
          </cell>
          <cell r="O1101" t="str">
            <v>剝皮洋蔥原件</v>
          </cell>
          <cell r="P1101">
            <v>8</v>
          </cell>
          <cell r="Q1101" t="str">
            <v>紅蔥末</v>
          </cell>
          <cell r="R1101">
            <v>1.3</v>
          </cell>
          <cell r="S1101" t="str">
            <v>蒜末</v>
          </cell>
          <cell r="T1101">
            <v>1.3</v>
          </cell>
        </row>
        <row r="1102">
          <cell r="C1102" t="str">
            <v>炸醬麵</v>
          </cell>
          <cell r="D1102">
            <v>9</v>
          </cell>
          <cell r="E1102" t="str">
            <v>細烏龍麵</v>
          </cell>
          <cell r="F1102">
            <v>101.5</v>
          </cell>
          <cell r="G1102" t="str">
            <v>非基改豆干丁</v>
          </cell>
          <cell r="H1102">
            <v>12</v>
          </cell>
          <cell r="I1102" t="str">
            <v>TAP冷凍毛豆仁</v>
          </cell>
          <cell r="J1102">
            <v>4</v>
          </cell>
          <cell r="K1102" t="str">
            <v>剝皮洋蔥原件</v>
          </cell>
          <cell r="L1102">
            <v>10</v>
          </cell>
          <cell r="M1102" t="str">
            <v>杏鮑菇原件</v>
          </cell>
          <cell r="N1102">
            <v>6</v>
          </cell>
          <cell r="O1102" t="str">
            <v>紅蘿蔔小丁</v>
          </cell>
          <cell r="P1102">
            <v>7</v>
          </cell>
          <cell r="Q1102" t="str">
            <v>絞肉</v>
          </cell>
          <cell r="R1102">
            <v>15</v>
          </cell>
          <cell r="S1102" t="str">
            <v>豆瓣醬(3kg/箱)</v>
          </cell>
          <cell r="T1102">
            <v>1.5</v>
          </cell>
          <cell r="U1102" t="str">
            <v>甜麵醬(3kg/箱)</v>
          </cell>
          <cell r="V1102">
            <v>1.5</v>
          </cell>
        </row>
        <row r="1103">
          <cell r="C1103" t="str">
            <v>什錦炒麵</v>
          </cell>
          <cell r="D1103">
            <v>10</v>
          </cell>
          <cell r="E1103" t="str">
            <v>細烏龍麵</v>
          </cell>
          <cell r="F1103">
            <v>101.5</v>
          </cell>
          <cell r="G1103" t="str">
            <v>肉絲</v>
          </cell>
          <cell r="H1103">
            <v>8</v>
          </cell>
          <cell r="I1103" t="str">
            <v>高麗菜段</v>
          </cell>
          <cell r="J1103">
            <v>30</v>
          </cell>
          <cell r="K1103" t="str">
            <v>綠豆芽</v>
          </cell>
          <cell r="L1103">
            <v>10</v>
          </cell>
          <cell r="M1103" t="str">
            <v>紅蘿蔔絲</v>
          </cell>
          <cell r="N1103">
            <v>8</v>
          </cell>
          <cell r="O1103" t="str">
            <v>剝皮洋蔥原件</v>
          </cell>
          <cell r="P1103">
            <v>10</v>
          </cell>
          <cell r="Q1103" t="str">
            <v>杏鮑菇原件</v>
          </cell>
          <cell r="R1103">
            <v>5</v>
          </cell>
          <cell r="S1103" t="str">
            <v>韭菜段</v>
          </cell>
          <cell r="T1103">
            <v>2</v>
          </cell>
          <cell r="U1103" t="str">
            <v>紅蔥末</v>
          </cell>
          <cell r="V1103">
            <v>1</v>
          </cell>
        </row>
        <row r="1104">
          <cell r="C1104" t="str">
            <v>炒烏龍</v>
          </cell>
          <cell r="D1104">
            <v>8</v>
          </cell>
          <cell r="E1104" t="str">
            <v>烏龍麵</v>
          </cell>
          <cell r="F1104">
            <v>120</v>
          </cell>
          <cell r="G1104" t="str">
            <v>肉絲</v>
          </cell>
          <cell r="H1104">
            <v>9</v>
          </cell>
          <cell r="I1104" t="str">
            <v>高麗菜</v>
          </cell>
          <cell r="J1104">
            <v>30</v>
          </cell>
          <cell r="K1104" t="str">
            <v>豆芽菜</v>
          </cell>
          <cell r="L1104">
            <v>15</v>
          </cell>
          <cell r="M1104" t="str">
            <v>紅卜</v>
          </cell>
          <cell r="N1104">
            <v>10</v>
          </cell>
          <cell r="O1104" t="str">
            <v>濕木耳</v>
          </cell>
          <cell r="P1104">
            <v>5</v>
          </cell>
          <cell r="Q1104" t="str">
            <v>秀珍菇</v>
          </cell>
          <cell r="R1104">
            <v>5</v>
          </cell>
          <cell r="S1104" t="str">
            <v>豌豆夾(處理好)</v>
          </cell>
          <cell r="T1104">
            <v>1</v>
          </cell>
        </row>
        <row r="1105">
          <cell r="C1105" t="str">
            <v>咖哩炒烏龍麵</v>
          </cell>
          <cell r="D1105">
            <v>7</v>
          </cell>
          <cell r="E1105" t="str">
            <v>細烏龍麵</v>
          </cell>
          <cell r="F1105">
            <v>101.5</v>
          </cell>
          <cell r="G1105" t="str">
            <v>肉絲</v>
          </cell>
          <cell r="H1105">
            <v>7</v>
          </cell>
          <cell r="I1105" t="str">
            <v>花見</v>
          </cell>
          <cell r="J1105">
            <v>3</v>
          </cell>
          <cell r="K1105" t="str">
            <v>乾木耳</v>
          </cell>
          <cell r="L1105">
            <v>0.5</v>
          </cell>
          <cell r="M1105" t="str">
            <v>高麗菜原件</v>
          </cell>
          <cell r="N1105">
            <v>22</v>
          </cell>
          <cell r="O1105" t="str">
            <v>綠豆芽</v>
          </cell>
          <cell r="P1105">
            <v>15</v>
          </cell>
          <cell r="Q1105" t="str">
            <v>香菇原件</v>
          </cell>
          <cell r="R1105">
            <v>5</v>
          </cell>
          <cell r="S1105" t="str">
            <v>咖哩粉</v>
          </cell>
          <cell r="T1105">
            <v>1</v>
          </cell>
        </row>
        <row r="1106">
          <cell r="C1106" t="str">
            <v>客家炒粄條</v>
          </cell>
          <cell r="D1106">
            <v>9</v>
          </cell>
          <cell r="E1106" t="str">
            <v>粄條</v>
          </cell>
          <cell r="F1106">
            <v>120</v>
          </cell>
          <cell r="G1106" t="str">
            <v>肉絲</v>
          </cell>
          <cell r="H1106">
            <v>10</v>
          </cell>
          <cell r="I1106" t="str">
            <v>蝦皮</v>
          </cell>
          <cell r="J1106">
            <v>0.3</v>
          </cell>
          <cell r="K1106" t="str">
            <v>高麗菜段</v>
          </cell>
          <cell r="L1106">
            <v>30</v>
          </cell>
          <cell r="M1106" t="str">
            <v>紅蘿蔔絲</v>
          </cell>
          <cell r="N1106">
            <v>10</v>
          </cell>
          <cell r="O1106" t="str">
            <v>綠豆芽</v>
          </cell>
          <cell r="P1106">
            <v>10</v>
          </cell>
          <cell r="Q1106" t="str">
            <v>香菇原件</v>
          </cell>
          <cell r="R1106">
            <v>8</v>
          </cell>
          <cell r="S1106" t="str">
            <v>韭菜段</v>
          </cell>
          <cell r="T1106">
            <v>3</v>
          </cell>
          <cell r="U1106" t="str">
            <v>紅蔥末</v>
          </cell>
          <cell r="V1106">
            <v>1</v>
          </cell>
        </row>
        <row r="1107">
          <cell r="C1107" t="str">
            <v>鮮蔬炒粄條</v>
          </cell>
          <cell r="D1107">
            <v>10</v>
          </cell>
          <cell r="E1107" t="str">
            <v>粿條</v>
          </cell>
          <cell r="F1107">
            <v>120</v>
          </cell>
          <cell r="G1107" t="str">
            <v>肉絲</v>
          </cell>
          <cell r="H1107">
            <v>10</v>
          </cell>
          <cell r="I1107" t="str">
            <v>大白菜段</v>
          </cell>
          <cell r="J1107">
            <v>30</v>
          </cell>
          <cell r="K1107" t="str">
            <v>紅蘿蔔絲</v>
          </cell>
          <cell r="L1107">
            <v>8</v>
          </cell>
          <cell r="M1107" t="str">
            <v>綠豆芽</v>
          </cell>
          <cell r="N1107">
            <v>10</v>
          </cell>
          <cell r="O1107" t="str">
            <v>乾香菇絲</v>
          </cell>
          <cell r="P1107">
            <v>0.3</v>
          </cell>
          <cell r="Q1107" t="str">
            <v>香菇原件</v>
          </cell>
          <cell r="R1107">
            <v>8</v>
          </cell>
          <cell r="S1107" t="str">
            <v>韭菜段</v>
          </cell>
          <cell r="T1107">
            <v>3</v>
          </cell>
          <cell r="U1107" t="str">
            <v>紅蔥末</v>
          </cell>
          <cell r="V1107">
            <v>1</v>
          </cell>
          <cell r="W1107" t="str">
            <v>蝦皮</v>
          </cell>
          <cell r="X1107">
            <v>0.25</v>
          </cell>
        </row>
        <row r="1109">
          <cell r="C1109" t="str">
            <v>泰式炒河粉</v>
          </cell>
          <cell r="D1109">
            <v>10</v>
          </cell>
          <cell r="E1109" t="str">
            <v>粄條</v>
          </cell>
          <cell r="F1109">
            <v>120</v>
          </cell>
          <cell r="G1109" t="str">
            <v>肉絲</v>
          </cell>
          <cell r="H1109">
            <v>9</v>
          </cell>
          <cell r="I1109" t="str">
            <v>豆芽菜</v>
          </cell>
          <cell r="J1109">
            <v>33</v>
          </cell>
          <cell r="K1109" t="str">
            <v>紅卜</v>
          </cell>
          <cell r="L1109">
            <v>14</v>
          </cell>
          <cell r="M1109" t="str">
            <v>濕木耳</v>
          </cell>
          <cell r="N1109">
            <v>6</v>
          </cell>
          <cell r="O1109" t="str">
            <v>韭菜</v>
          </cell>
          <cell r="P1109">
            <v>5</v>
          </cell>
          <cell r="Q1109" t="str">
            <v>九層塔</v>
          </cell>
          <cell r="R1109">
            <v>1</v>
          </cell>
          <cell r="S1109" t="str">
            <v>紅蔥末</v>
          </cell>
          <cell r="T1109">
            <v>1</v>
          </cell>
          <cell r="U1109" t="str">
            <v>豆瓣醬(3kg/箱)</v>
          </cell>
          <cell r="V1109">
            <v>3</v>
          </cell>
          <cell r="W1109" t="str">
            <v>辣豆瓣醬</v>
          </cell>
          <cell r="X1109">
            <v>5</v>
          </cell>
        </row>
        <row r="1110">
          <cell r="C1110" t="str">
            <v>炒米粉</v>
          </cell>
          <cell r="D1110">
            <v>10</v>
          </cell>
          <cell r="E1110" t="str">
            <v>細米粉</v>
          </cell>
          <cell r="F1110">
            <v>50</v>
          </cell>
          <cell r="G1110" t="str">
            <v>肉絲</v>
          </cell>
          <cell r="H1110">
            <v>9</v>
          </cell>
          <cell r="I1110" t="str">
            <v>蝦米</v>
          </cell>
          <cell r="J1110">
            <v>0.5</v>
          </cell>
          <cell r="K1110" t="str">
            <v>大白菜</v>
          </cell>
          <cell r="L1110">
            <v>35</v>
          </cell>
          <cell r="M1110" t="str">
            <v>紅卜</v>
          </cell>
          <cell r="N1110">
            <v>15</v>
          </cell>
          <cell r="O1110" t="str">
            <v>豆芽菜</v>
          </cell>
          <cell r="P1110">
            <v>10</v>
          </cell>
          <cell r="Q1110" t="str">
            <v>剝皮洋蔥</v>
          </cell>
          <cell r="R1110">
            <v>5</v>
          </cell>
          <cell r="S1110" t="str">
            <v>濕木耳</v>
          </cell>
          <cell r="T1110">
            <v>3</v>
          </cell>
          <cell r="U1110" t="str">
            <v>濕香菇</v>
          </cell>
          <cell r="V1110">
            <v>3</v>
          </cell>
          <cell r="W1110" t="str">
            <v>紅蔥末</v>
          </cell>
          <cell r="X1110">
            <v>1</v>
          </cell>
        </row>
        <row r="1111">
          <cell r="C1111" t="str">
            <v>金瓜米粉</v>
          </cell>
          <cell r="D1111">
            <v>10</v>
          </cell>
          <cell r="E1111" t="str">
            <v>細米粉</v>
          </cell>
          <cell r="F1111">
            <v>50</v>
          </cell>
          <cell r="G1111" t="str">
            <v>南瓜原件</v>
          </cell>
          <cell r="H1111">
            <v>15</v>
          </cell>
          <cell r="I1111" t="str">
            <v>肉絲</v>
          </cell>
          <cell r="J1111">
            <v>9</v>
          </cell>
          <cell r="K1111" t="str">
            <v>蝦米</v>
          </cell>
          <cell r="L1111">
            <v>0.5</v>
          </cell>
          <cell r="M1111" t="str">
            <v>高麗菜條</v>
          </cell>
          <cell r="N1111">
            <v>30</v>
          </cell>
          <cell r="O1111" t="str">
            <v>紅蘿蔔細絲</v>
          </cell>
          <cell r="P1111">
            <v>8</v>
          </cell>
          <cell r="Q1111" t="str">
            <v>剝皮洋蔥原件</v>
          </cell>
          <cell r="R1111">
            <v>5</v>
          </cell>
          <cell r="S1111" t="str">
            <v>乾木耳</v>
          </cell>
          <cell r="T1111">
            <v>1</v>
          </cell>
          <cell r="U1111" t="str">
            <v>芹菜珠</v>
          </cell>
          <cell r="V1111">
            <v>2</v>
          </cell>
          <cell r="W1111" t="str">
            <v>紅蔥末片</v>
          </cell>
          <cell r="X1111">
            <v>1</v>
          </cell>
        </row>
        <row r="1112">
          <cell r="C1112" t="str">
            <v>味噌拉麵</v>
          </cell>
          <cell r="D1112">
            <v>7</v>
          </cell>
          <cell r="E1112" t="str">
            <v>拉麵</v>
          </cell>
          <cell r="F1112">
            <v>115</v>
          </cell>
          <cell r="G1112" t="str">
            <v>肉片</v>
          </cell>
          <cell r="H1112">
            <v>9</v>
          </cell>
          <cell r="I1112" t="str">
            <v>花見</v>
          </cell>
          <cell r="J1112">
            <v>3</v>
          </cell>
          <cell r="K1112" t="str">
            <v>高麗菜</v>
          </cell>
          <cell r="L1112">
            <v>35</v>
          </cell>
          <cell r="M1112" t="str">
            <v>紅卜</v>
          </cell>
          <cell r="N1112">
            <v>10</v>
          </cell>
          <cell r="O1112" t="str">
            <v>味噌(9kg/箱)</v>
          </cell>
          <cell r="P1112">
            <v>18</v>
          </cell>
          <cell r="Q1112" t="str">
            <v>柴魚片</v>
          </cell>
          <cell r="R1112">
            <v>0.5</v>
          </cell>
        </row>
        <row r="1113">
          <cell r="C1113" t="str">
            <v>味噌蔬菜拉麵</v>
          </cell>
          <cell r="D1113">
            <v>9</v>
          </cell>
          <cell r="E1113" t="str">
            <v>拉麵</v>
          </cell>
          <cell r="F1113">
            <v>115</v>
          </cell>
          <cell r="G1113" t="str">
            <v>CAS冷凍玉米粒</v>
          </cell>
          <cell r="H1113">
            <v>14</v>
          </cell>
          <cell r="I1113" t="str">
            <v>非基改油片絲</v>
          </cell>
          <cell r="J1113">
            <v>3</v>
          </cell>
          <cell r="K1113" t="str">
            <v>高麗菜段</v>
          </cell>
          <cell r="L1113">
            <v>25</v>
          </cell>
          <cell r="M1113" t="str">
            <v>紅蘿蔔絲</v>
          </cell>
          <cell r="N1113">
            <v>5</v>
          </cell>
          <cell r="O1113" t="str">
            <v>綠豆芽</v>
          </cell>
          <cell r="P1113">
            <v>6</v>
          </cell>
          <cell r="Q1113" t="str">
            <v>青蔥珠</v>
          </cell>
          <cell r="R1113">
            <v>2.5</v>
          </cell>
          <cell r="S1113" t="str">
            <v>味噌(9kg/箱)</v>
          </cell>
          <cell r="T1113">
            <v>13</v>
          </cell>
        </row>
        <row r="1114">
          <cell r="C1114" t="str">
            <v>番茄紅燒素麵</v>
          </cell>
          <cell r="D1114">
            <v>8</v>
          </cell>
          <cell r="E1114" t="str">
            <v>拉麵</v>
          </cell>
          <cell r="F1114">
            <v>115</v>
          </cell>
          <cell r="G1114" t="str">
            <v>白蘿蔔片丁</v>
          </cell>
          <cell r="H1114">
            <v>15</v>
          </cell>
          <cell r="I1114" t="str">
            <v>麵輪</v>
          </cell>
          <cell r="J1114">
            <v>10</v>
          </cell>
          <cell r="K1114" t="str">
            <v>高麗菜段</v>
          </cell>
          <cell r="L1114">
            <v>25</v>
          </cell>
          <cell r="M1114" t="str">
            <v>紅蘿蔔片丁</v>
          </cell>
          <cell r="N1114">
            <v>6</v>
          </cell>
          <cell r="O1114" t="str">
            <v>番茄原件</v>
          </cell>
          <cell r="P1114">
            <v>10</v>
          </cell>
          <cell r="Q1114" t="str">
            <v>番茄醬</v>
          </cell>
          <cell r="R1114">
            <v>8</v>
          </cell>
        </row>
        <row r="1115">
          <cell r="C1115" t="str">
            <v>味噌烏龍麵</v>
          </cell>
          <cell r="D1115">
            <v>7</v>
          </cell>
          <cell r="E1115" t="str">
            <v>烏龍麵</v>
          </cell>
          <cell r="F1115">
            <v>125</v>
          </cell>
          <cell r="G1115" t="str">
            <v>肉片</v>
          </cell>
          <cell r="H1115">
            <v>9</v>
          </cell>
          <cell r="I1115" t="str">
            <v>花見</v>
          </cell>
          <cell r="J1115">
            <v>3</v>
          </cell>
          <cell r="K1115" t="str">
            <v>大白菜</v>
          </cell>
          <cell r="L1115">
            <v>40</v>
          </cell>
          <cell r="M1115" t="str">
            <v>紅卜</v>
          </cell>
          <cell r="N1115">
            <v>10</v>
          </cell>
          <cell r="O1115" t="str">
            <v>味噌(9kg/箱)</v>
          </cell>
          <cell r="P1115">
            <v>18</v>
          </cell>
          <cell r="Q1115" t="str">
            <v>柴魚片</v>
          </cell>
          <cell r="R1115">
            <v>0.5</v>
          </cell>
        </row>
        <row r="1116">
          <cell r="C1116" t="str">
            <v>麻醬麵</v>
          </cell>
          <cell r="D1116">
            <v>7</v>
          </cell>
          <cell r="E1116" t="str">
            <v>細烏龍麵</v>
          </cell>
          <cell r="F1116">
            <v>101</v>
          </cell>
          <cell r="G1116" t="str">
            <v>肉絲</v>
          </cell>
          <cell r="H1116">
            <v>8</v>
          </cell>
          <cell r="I1116" t="str">
            <v>紅蘿蔔絲</v>
          </cell>
          <cell r="J1116">
            <v>8</v>
          </cell>
          <cell r="K1116" t="str">
            <v>綠豆芽</v>
          </cell>
          <cell r="L1116">
            <v>15</v>
          </cell>
          <cell r="M1116" t="str">
            <v>高麗菜原件</v>
          </cell>
          <cell r="N1116">
            <v>25</v>
          </cell>
          <cell r="O1116" t="str">
            <v>乾木耳</v>
          </cell>
          <cell r="P1116">
            <v>0.3</v>
          </cell>
          <cell r="Q1116" t="str">
            <v>芝麻醬</v>
          </cell>
          <cell r="R1116">
            <v>9</v>
          </cell>
          <cell r="S1116" t="str">
            <v>花生醬</v>
          </cell>
          <cell r="T1116">
            <v>3</v>
          </cell>
        </row>
        <row r="1117">
          <cell r="C1117" t="str">
            <v>大滷麵</v>
          </cell>
          <cell r="D1117">
            <v>10</v>
          </cell>
          <cell r="E1117" t="str">
            <v>牛排麵</v>
          </cell>
          <cell r="F1117">
            <v>125</v>
          </cell>
          <cell r="G1117" t="str">
            <v>肉絲</v>
          </cell>
          <cell r="H1117">
            <v>9</v>
          </cell>
          <cell r="I1117" t="str">
            <v>豆腐</v>
          </cell>
          <cell r="J1117">
            <v>12</v>
          </cell>
          <cell r="K1117" t="str">
            <v>全蛋液</v>
          </cell>
          <cell r="L1117">
            <v>6.6</v>
          </cell>
          <cell r="M1117" t="str">
            <v>豬血</v>
          </cell>
          <cell r="N1117">
            <v>10</v>
          </cell>
          <cell r="O1117" t="str">
            <v>大白菜</v>
          </cell>
          <cell r="P1117">
            <v>35</v>
          </cell>
          <cell r="Q1117" t="str">
            <v>紅卜</v>
          </cell>
          <cell r="R1117">
            <v>10</v>
          </cell>
          <cell r="S1117" t="str">
            <v>鮮筍絲(細)</v>
          </cell>
          <cell r="T1117">
            <v>6</v>
          </cell>
          <cell r="U1117" t="str">
            <v>濕木耳</v>
          </cell>
          <cell r="V1117">
            <v>3</v>
          </cell>
          <cell r="W1117" t="str">
            <v>香菜</v>
          </cell>
          <cell r="X1117">
            <v>1</v>
          </cell>
        </row>
        <row r="1118">
          <cell r="C1118" t="str">
            <v>家常麵疙瘩</v>
          </cell>
          <cell r="D1118">
            <v>7</v>
          </cell>
          <cell r="E1118" t="str">
            <v>麵疙瘩</v>
          </cell>
          <cell r="F1118">
            <v>110</v>
          </cell>
          <cell r="G1118" t="str">
            <v>肉片</v>
          </cell>
          <cell r="H1118">
            <v>12</v>
          </cell>
          <cell r="I1118" t="str">
            <v>大白菜段</v>
          </cell>
          <cell r="J1118">
            <v>30</v>
          </cell>
          <cell r="K1118" t="str">
            <v>紅蘿蔔絲</v>
          </cell>
          <cell r="L1118">
            <v>10</v>
          </cell>
          <cell r="M1118" t="str">
            <v>香菇原件</v>
          </cell>
          <cell r="N1118">
            <v>8</v>
          </cell>
          <cell r="O1118" t="str">
            <v>剝皮洋蔥原件</v>
          </cell>
          <cell r="P1118">
            <v>10</v>
          </cell>
          <cell r="Q1118" t="str">
            <v>紅蔥末</v>
          </cell>
          <cell r="R1118">
            <v>0.5</v>
          </cell>
        </row>
        <row r="1119">
          <cell r="C1119" t="str">
            <v>酸辣湯麵</v>
          </cell>
          <cell r="D1119">
            <v>9</v>
          </cell>
          <cell r="E1119" t="str">
            <v>拉麵</v>
          </cell>
          <cell r="F1119">
            <v>115</v>
          </cell>
          <cell r="G1119" t="str">
            <v>大白菜段</v>
          </cell>
          <cell r="H1119">
            <v>15</v>
          </cell>
          <cell r="I1119" t="str">
            <v>非基改豆腐條</v>
          </cell>
          <cell r="J1119">
            <v>17</v>
          </cell>
          <cell r="K1119" t="str">
            <v>CAS殼蛋</v>
          </cell>
          <cell r="L1119">
            <v>5</v>
          </cell>
          <cell r="M1119" t="str">
            <v>肉絲</v>
          </cell>
          <cell r="N1119">
            <v>7</v>
          </cell>
          <cell r="O1119" t="str">
            <v>竹筍絲</v>
          </cell>
          <cell r="P1119">
            <v>10</v>
          </cell>
          <cell r="Q1119" t="str">
            <v>紅蘿蔔絲</v>
          </cell>
          <cell r="R1119">
            <v>3</v>
          </cell>
          <cell r="S1119" t="str">
            <v>金針菇</v>
          </cell>
          <cell r="T1119">
            <v>3</v>
          </cell>
          <cell r="U1119" t="str">
            <v>香菇原件</v>
          </cell>
          <cell r="V1119">
            <v>5</v>
          </cell>
          <cell r="W1119" t="str">
            <v>香菜</v>
          </cell>
          <cell r="X1119">
            <v>1</v>
          </cell>
        </row>
        <row r="1120">
          <cell r="C1120" t="str">
            <v>哨子麵疙瘩</v>
          </cell>
          <cell r="D1120">
            <v>10</v>
          </cell>
          <cell r="E1120" t="str">
            <v>麵疙瘩</v>
          </cell>
          <cell r="F1120">
            <v>110</v>
          </cell>
          <cell r="G1120" t="str">
            <v>絞肉</v>
          </cell>
          <cell r="H1120">
            <v>30</v>
          </cell>
          <cell r="I1120" t="str">
            <v>CAS殼蛋</v>
          </cell>
          <cell r="J1120">
            <v>5</v>
          </cell>
          <cell r="K1120" t="str">
            <v>剝皮洋蔥原件</v>
          </cell>
          <cell r="L1120">
            <v>10</v>
          </cell>
          <cell r="M1120" t="str">
            <v>番茄原件</v>
          </cell>
          <cell r="N1120">
            <v>10</v>
          </cell>
          <cell r="O1120" t="str">
            <v>香菇原件</v>
          </cell>
          <cell r="P1120">
            <v>5</v>
          </cell>
          <cell r="Q1120" t="str">
            <v>非基改碎干丁</v>
          </cell>
          <cell r="R1120">
            <v>12</v>
          </cell>
        </row>
        <row r="1121">
          <cell r="C1121" t="str">
            <v>沙茶肉羹麵</v>
          </cell>
          <cell r="D1121">
            <v>11</v>
          </cell>
          <cell r="E1121" t="str">
            <v>細拉麵</v>
          </cell>
          <cell r="F1121">
            <v>125</v>
          </cell>
          <cell r="G1121" t="str">
            <v>cas肉羹</v>
          </cell>
          <cell r="H1121">
            <v>12</v>
          </cell>
          <cell r="I1121" t="str">
            <v>全蛋液</v>
          </cell>
          <cell r="J1121">
            <v>15</v>
          </cell>
          <cell r="K1121" t="str">
            <v>大骨</v>
          </cell>
          <cell r="L1121">
            <v>3</v>
          </cell>
          <cell r="M1121" t="str">
            <v>鮮筍絲(細)</v>
          </cell>
          <cell r="N1121">
            <v>12</v>
          </cell>
          <cell r="O1121" t="str">
            <v>紅卜</v>
          </cell>
          <cell r="P1121">
            <v>10</v>
          </cell>
          <cell r="Q1121" t="str">
            <v>濕木耳</v>
          </cell>
          <cell r="R1121">
            <v>8</v>
          </cell>
          <cell r="S1121" t="str">
            <v>金針菇</v>
          </cell>
          <cell r="T1121">
            <v>8</v>
          </cell>
          <cell r="U1121" t="str">
            <v>九層塔</v>
          </cell>
          <cell r="V1121">
            <v>1.5</v>
          </cell>
          <cell r="W1121" t="str">
            <v>紅蔥末</v>
          </cell>
          <cell r="X1121">
            <v>1</v>
          </cell>
          <cell r="Y1121" t="str">
            <v>沙茶醬</v>
          </cell>
          <cell r="Z1121">
            <v>3</v>
          </cell>
        </row>
        <row r="1122">
          <cell r="C1122" t="str">
            <v>香菇肉羹麵</v>
          </cell>
          <cell r="D1122">
            <v>10</v>
          </cell>
          <cell r="E1122" t="str">
            <v>拉麵</v>
          </cell>
          <cell r="F1122">
            <v>115</v>
          </cell>
          <cell r="G1122" t="str">
            <v>CAS肉羹</v>
          </cell>
          <cell r="H1122">
            <v>12</v>
          </cell>
          <cell r="I1122" t="str">
            <v>肉絲</v>
          </cell>
          <cell r="J1122">
            <v>7</v>
          </cell>
          <cell r="K1122" t="str">
            <v>CAS殼蛋</v>
          </cell>
          <cell r="L1122">
            <v>5</v>
          </cell>
          <cell r="M1122" t="str">
            <v>竹筍絲</v>
          </cell>
          <cell r="N1122">
            <v>8</v>
          </cell>
          <cell r="O1122" t="str">
            <v>紅蘿蔔絲</v>
          </cell>
          <cell r="P1122">
            <v>7</v>
          </cell>
          <cell r="Q1122" t="str">
            <v>金針菇</v>
          </cell>
          <cell r="R1122">
            <v>5</v>
          </cell>
          <cell r="S1122" t="str">
            <v>大白菜段</v>
          </cell>
          <cell r="T1122">
            <v>10</v>
          </cell>
          <cell r="U1122" t="str">
            <v>乾香菇絲</v>
          </cell>
          <cell r="V1122">
            <v>1</v>
          </cell>
          <cell r="W1122" t="str">
            <v>香菜</v>
          </cell>
          <cell r="X1122">
            <v>0.5</v>
          </cell>
        </row>
        <row r="1123">
          <cell r="C1123" t="str">
            <v>蘿蔔糕米粉</v>
          </cell>
          <cell r="D1123">
            <v>9</v>
          </cell>
          <cell r="E1123" t="str">
            <v>港式蘿蔔糕</v>
          </cell>
          <cell r="F1123">
            <v>30</v>
          </cell>
          <cell r="G1123" t="str">
            <v>細米粉</v>
          </cell>
          <cell r="H1123">
            <v>30</v>
          </cell>
          <cell r="I1123" t="str">
            <v>絞肉</v>
          </cell>
          <cell r="J1123">
            <v>10</v>
          </cell>
          <cell r="K1123" t="str">
            <v>蝦米</v>
          </cell>
          <cell r="L1123">
            <v>0.5</v>
          </cell>
          <cell r="M1123" t="str">
            <v>高麗菜</v>
          </cell>
          <cell r="N1123">
            <v>30</v>
          </cell>
          <cell r="O1123" t="str">
            <v>紅卜</v>
          </cell>
          <cell r="P1123">
            <v>10</v>
          </cell>
          <cell r="Q1123" t="str">
            <v>濕香菇</v>
          </cell>
          <cell r="R1123">
            <v>3</v>
          </cell>
          <cell r="S1123" t="str">
            <v>台芹</v>
          </cell>
          <cell r="T1123">
            <v>2</v>
          </cell>
          <cell r="U1123" t="str">
            <v>紅蔥末</v>
          </cell>
          <cell r="V1123">
            <v>1</v>
          </cell>
        </row>
        <row r="1124">
          <cell r="C1124" t="str">
            <v>越式米粉湯</v>
          </cell>
          <cell r="D1124">
            <v>10</v>
          </cell>
          <cell r="E1124" t="str">
            <v>細米粉</v>
          </cell>
          <cell r="F1124">
            <v>40</v>
          </cell>
          <cell r="G1124" t="str">
            <v>肉絲</v>
          </cell>
          <cell r="H1124">
            <v>12</v>
          </cell>
          <cell r="I1124" t="str">
            <v>剝皮洋蔥原件</v>
          </cell>
          <cell r="J1124">
            <v>10</v>
          </cell>
          <cell r="K1124" t="str">
            <v>綠豆芽</v>
          </cell>
          <cell r="L1124">
            <v>8</v>
          </cell>
          <cell r="M1124" t="str">
            <v>紅蘿蔔絲</v>
          </cell>
          <cell r="N1124">
            <v>7</v>
          </cell>
          <cell r="O1124" t="str">
            <v>香菇原件</v>
          </cell>
          <cell r="P1124">
            <v>8</v>
          </cell>
          <cell r="Q1124" t="str">
            <v>高麗菜段</v>
          </cell>
          <cell r="R1124">
            <v>30</v>
          </cell>
          <cell r="S1124" t="str">
            <v>九層塔</v>
          </cell>
          <cell r="T1124">
            <v>1</v>
          </cell>
          <cell r="U1124" t="str">
            <v>魚露</v>
          </cell>
          <cell r="V1124">
            <v>0.5</v>
          </cell>
          <cell r="W1124" t="str">
            <v>檸檬汁</v>
          </cell>
          <cell r="X1124">
            <v>0.5</v>
          </cell>
        </row>
        <row r="1125">
          <cell r="C1125" t="str">
            <v>米粉羹</v>
          </cell>
          <cell r="D1125">
            <v>12</v>
          </cell>
          <cell r="E1125" t="str">
            <v>細米粉</v>
          </cell>
          <cell r="F1125">
            <v>40</v>
          </cell>
          <cell r="G1125" t="str">
            <v>肉絲</v>
          </cell>
          <cell r="H1125">
            <v>7</v>
          </cell>
          <cell r="I1125" t="str">
            <v>肉羹</v>
          </cell>
          <cell r="J1125">
            <v>15</v>
          </cell>
          <cell r="K1125" t="str">
            <v>竹筍細絲</v>
          </cell>
          <cell r="L1125">
            <v>10</v>
          </cell>
          <cell r="M1125" t="str">
            <v>紅蘿蔔細絲</v>
          </cell>
          <cell r="N1125">
            <v>7</v>
          </cell>
          <cell r="O1125" t="str">
            <v>乾木耳</v>
          </cell>
          <cell r="P1125">
            <v>0.25</v>
          </cell>
          <cell r="Q1125" t="str">
            <v>大白菜原件</v>
          </cell>
          <cell r="R1125">
            <v>20</v>
          </cell>
          <cell r="S1125" t="str">
            <v>金針菇</v>
          </cell>
          <cell r="T1125">
            <v>10</v>
          </cell>
        </row>
        <row r="1126">
          <cell r="C1126" t="str">
            <v>沙茶魷魚米粉</v>
          </cell>
          <cell r="D1126">
            <v>12</v>
          </cell>
          <cell r="E1126" t="str">
            <v>細米粉</v>
          </cell>
          <cell r="F1126">
            <v>40</v>
          </cell>
          <cell r="G1126" t="str">
            <v>發泡魷魚(切好)</v>
          </cell>
          <cell r="H1126">
            <v>13</v>
          </cell>
          <cell r="I1126" t="str">
            <v>全蛋液</v>
          </cell>
          <cell r="J1126">
            <v>15</v>
          </cell>
          <cell r="K1126" t="str">
            <v>肉羹</v>
          </cell>
          <cell r="L1126">
            <v>7</v>
          </cell>
          <cell r="M1126" t="str">
            <v>大骨</v>
          </cell>
          <cell r="N1126">
            <v>3</v>
          </cell>
          <cell r="O1126" t="str">
            <v>鮮筍絲(細)</v>
          </cell>
          <cell r="P1126">
            <v>12</v>
          </cell>
          <cell r="Q1126" t="str">
            <v>紅卜</v>
          </cell>
          <cell r="R1126">
            <v>10</v>
          </cell>
          <cell r="S1126" t="str">
            <v>濕木耳</v>
          </cell>
          <cell r="T1126">
            <v>7</v>
          </cell>
          <cell r="U1126" t="str">
            <v>濕香菇</v>
          </cell>
          <cell r="V1126">
            <v>5</v>
          </cell>
          <cell r="W1126" t="str">
            <v>九層塔</v>
          </cell>
          <cell r="X1126">
            <v>1.5</v>
          </cell>
          <cell r="Y1126" t="str">
            <v>紅蔥末</v>
          </cell>
          <cell r="Z1126">
            <v>1</v>
          </cell>
          <cell r="AA1126" t="str">
            <v>沙茶醬</v>
          </cell>
          <cell r="AB1126">
            <v>3</v>
          </cell>
        </row>
        <row r="1127">
          <cell r="C1127" t="str">
            <v>香菇素麵線</v>
          </cell>
          <cell r="D1127">
            <v>11</v>
          </cell>
          <cell r="E1127" t="str">
            <v>紅麵線</v>
          </cell>
          <cell r="F1127">
            <v>33</v>
          </cell>
          <cell r="G1127" t="str">
            <v>大白菜段</v>
          </cell>
          <cell r="H1127">
            <v>15</v>
          </cell>
          <cell r="I1127" t="str">
            <v>非基改生豆包</v>
          </cell>
          <cell r="J1127">
            <v>6</v>
          </cell>
          <cell r="K1127" t="str">
            <v>竹筍絲</v>
          </cell>
          <cell r="L1127">
            <v>20</v>
          </cell>
          <cell r="M1127" t="str">
            <v>紅蘿蔔絲</v>
          </cell>
          <cell r="N1127">
            <v>4</v>
          </cell>
          <cell r="O1127" t="str">
            <v>香菇原件</v>
          </cell>
          <cell r="P1127">
            <v>7</v>
          </cell>
          <cell r="Q1127" t="str">
            <v>金針菇</v>
          </cell>
          <cell r="R1127">
            <v>3</v>
          </cell>
          <cell r="S1127" t="str">
            <v>香菜</v>
          </cell>
          <cell r="T1127">
            <v>1.5</v>
          </cell>
          <cell r="U1127" t="str">
            <v>蒜泥</v>
          </cell>
          <cell r="V1127">
            <v>2</v>
          </cell>
          <cell r="W1127" t="str">
            <v>紅蔥末</v>
          </cell>
          <cell r="X1127">
            <v>1</v>
          </cell>
          <cell r="Y1127" t="str">
            <v>沙茶醬</v>
          </cell>
          <cell r="Z1127">
            <v>3</v>
          </cell>
        </row>
        <row r="1128">
          <cell r="C1128" t="str">
            <v>麵線羹</v>
          </cell>
          <cell r="D1128">
            <v>10</v>
          </cell>
          <cell r="E1128" t="str">
            <v>紅麵線</v>
          </cell>
          <cell r="F1128">
            <v>33</v>
          </cell>
          <cell r="G1128" t="str">
            <v>CAS肉羹</v>
          </cell>
          <cell r="H1128">
            <v>20</v>
          </cell>
          <cell r="I1128" t="str">
            <v>竹筍絲</v>
          </cell>
          <cell r="J1128">
            <v>18</v>
          </cell>
          <cell r="K1128" t="str">
            <v>紅蘿蔔絲</v>
          </cell>
          <cell r="L1128">
            <v>7</v>
          </cell>
          <cell r="M1128" t="str">
            <v>香菇原件</v>
          </cell>
          <cell r="N1128">
            <v>7</v>
          </cell>
          <cell r="O1128" t="str">
            <v>香菜</v>
          </cell>
          <cell r="P1128">
            <v>1.5</v>
          </cell>
          <cell r="Q1128" t="str">
            <v>蒜泥</v>
          </cell>
          <cell r="R1128">
            <v>2</v>
          </cell>
          <cell r="S1128" t="str">
            <v>紅蔥末</v>
          </cell>
          <cell r="T1128">
            <v>1</v>
          </cell>
          <cell r="U1128" t="str">
            <v>柴魚片</v>
          </cell>
          <cell r="V1128">
            <v>0.3</v>
          </cell>
          <cell r="W1128" t="str">
            <v>沙茶醬</v>
          </cell>
          <cell r="X1128">
            <v>3</v>
          </cell>
        </row>
        <row r="1129">
          <cell r="C1129" t="str">
            <v>柴魚麵線羹</v>
          </cell>
          <cell r="D1129">
            <v>9</v>
          </cell>
          <cell r="E1129" t="str">
            <v>紅麵線</v>
          </cell>
          <cell r="F1129">
            <v>36</v>
          </cell>
          <cell r="G1129" t="str">
            <v>紅蘿蔔絲</v>
          </cell>
          <cell r="H1129">
            <v>7</v>
          </cell>
          <cell r="I1129" t="str">
            <v>竹筍絲</v>
          </cell>
          <cell r="J1129">
            <v>12</v>
          </cell>
          <cell r="K1129" t="str">
            <v>香菇原件</v>
          </cell>
          <cell r="L1129">
            <v>5</v>
          </cell>
          <cell r="M1129" t="str">
            <v>肉絲</v>
          </cell>
          <cell r="N1129">
            <v>7</v>
          </cell>
          <cell r="O1129" t="str">
            <v>CAS虱目魚丸</v>
          </cell>
          <cell r="P1129">
            <v>12</v>
          </cell>
          <cell r="Q1129" t="str">
            <v>柴魚片</v>
          </cell>
          <cell r="R1129">
            <v>0.25</v>
          </cell>
          <cell r="S1129" t="str">
            <v>蒜泥</v>
          </cell>
          <cell r="T1129">
            <v>2</v>
          </cell>
          <cell r="U1129" t="str">
            <v>紅蔥末</v>
          </cell>
          <cell r="V1129">
            <v>1</v>
          </cell>
          <cell r="W1129" t="str">
            <v>香菜</v>
          </cell>
          <cell r="X1129">
            <v>1.5</v>
          </cell>
        </row>
        <row r="1130">
          <cell r="C1130" t="str">
            <v>台式米苔目</v>
          </cell>
          <cell r="D1130">
            <v>9</v>
          </cell>
          <cell r="E1130" t="str">
            <v>米苔目</v>
          </cell>
          <cell r="F1130">
            <v>80</v>
          </cell>
          <cell r="G1130" t="str">
            <v>肉絲</v>
          </cell>
          <cell r="H1130">
            <v>12</v>
          </cell>
          <cell r="I1130" t="str">
            <v>剝皮洋蔥原件</v>
          </cell>
          <cell r="J1130">
            <v>10</v>
          </cell>
          <cell r="K1130" t="str">
            <v>紅蘿蔔絲</v>
          </cell>
          <cell r="L1130">
            <v>7</v>
          </cell>
          <cell r="M1130" t="str">
            <v>高麗菜段</v>
          </cell>
          <cell r="N1130">
            <v>25</v>
          </cell>
          <cell r="O1130" t="str">
            <v>乾香菇絲</v>
          </cell>
          <cell r="P1130">
            <v>0.3</v>
          </cell>
          <cell r="Q1130" t="str">
            <v>韭菜段</v>
          </cell>
          <cell r="R1130">
            <v>2</v>
          </cell>
          <cell r="S1130" t="str">
            <v>蝦皮</v>
          </cell>
          <cell r="T1130">
            <v>1</v>
          </cell>
          <cell r="U1130" t="str">
            <v>紅蔥末</v>
          </cell>
          <cell r="V1130">
            <v>2</v>
          </cell>
        </row>
        <row r="1131">
          <cell r="C1131" t="str">
            <v>沙茶米苔目</v>
          </cell>
          <cell r="D1131">
            <v>8</v>
          </cell>
          <cell r="E1131" t="str">
            <v>米苔目</v>
          </cell>
          <cell r="F1131">
            <v>80</v>
          </cell>
          <cell r="G1131" t="str">
            <v>肉絲</v>
          </cell>
          <cell r="H1131">
            <v>12</v>
          </cell>
          <cell r="I1131" t="str">
            <v>剝皮洋蔥原件</v>
          </cell>
          <cell r="J1131">
            <v>10</v>
          </cell>
          <cell r="K1131" t="str">
            <v>紅蘿蔔絲</v>
          </cell>
          <cell r="L1131">
            <v>10</v>
          </cell>
          <cell r="M1131" t="str">
            <v>高麗菜段</v>
          </cell>
          <cell r="N1131">
            <v>30</v>
          </cell>
          <cell r="O1131" t="str">
            <v>乾香菇絲</v>
          </cell>
          <cell r="P1131">
            <v>0.3</v>
          </cell>
          <cell r="Q1131" t="str">
            <v>韭菜段</v>
          </cell>
          <cell r="R1131">
            <v>2</v>
          </cell>
          <cell r="S1131" t="str">
            <v>沙茶醬</v>
          </cell>
          <cell r="T1131">
            <v>3</v>
          </cell>
        </row>
        <row r="1132">
          <cell r="C1132" t="str">
            <v>大滷麵疙瘩</v>
          </cell>
          <cell r="D1132">
            <v>9</v>
          </cell>
          <cell r="E1132" t="str">
            <v>麵疙瘩</v>
          </cell>
          <cell r="F1132">
            <v>80</v>
          </cell>
          <cell r="G1132" t="str">
            <v>肉絲</v>
          </cell>
          <cell r="H1132">
            <v>7</v>
          </cell>
          <cell r="I1132" t="str">
            <v>非基改豆腐條</v>
          </cell>
          <cell r="J1132">
            <v>10</v>
          </cell>
          <cell r="K1132" t="str">
            <v>CAS殼蛋</v>
          </cell>
          <cell r="L1132">
            <v>7</v>
          </cell>
          <cell r="M1132" t="str">
            <v>大白菜</v>
          </cell>
          <cell r="N1132">
            <v>35</v>
          </cell>
          <cell r="O1132" t="str">
            <v>紅蘿蔔細絲</v>
          </cell>
          <cell r="P1132">
            <v>10</v>
          </cell>
          <cell r="Q1132" t="str">
            <v>竹筍細絲</v>
          </cell>
          <cell r="R1132">
            <v>10</v>
          </cell>
          <cell r="S1132" t="str">
            <v>乾木耳</v>
          </cell>
          <cell r="T1132">
            <v>0.25</v>
          </cell>
          <cell r="U1132" t="str">
            <v>香菜</v>
          </cell>
          <cell r="V1132">
            <v>1</v>
          </cell>
        </row>
        <row r="1133">
          <cell r="C1133" t="str">
            <v>什錦蔬菜羹麵</v>
          </cell>
          <cell r="D1133">
            <v>7</v>
          </cell>
          <cell r="E1133" t="str">
            <v>拉麵</v>
          </cell>
          <cell r="F1133">
            <v>130</v>
          </cell>
          <cell r="G1133" t="str">
            <v>非基改豆腐條</v>
          </cell>
          <cell r="H1133">
            <v>10</v>
          </cell>
          <cell r="I1133" t="str">
            <v>大白菜段</v>
          </cell>
          <cell r="J1133">
            <v>30</v>
          </cell>
          <cell r="K1133" t="str">
            <v>竹筍絲</v>
          </cell>
          <cell r="L1133">
            <v>10</v>
          </cell>
          <cell r="M1133" t="str">
            <v>紅蘿蔔絲</v>
          </cell>
          <cell r="N1133">
            <v>7</v>
          </cell>
          <cell r="O1133" t="str">
            <v>香菇原件</v>
          </cell>
          <cell r="P1133">
            <v>5</v>
          </cell>
          <cell r="Q1133" t="str">
            <v>金針菇</v>
          </cell>
          <cell r="R1133">
            <v>8</v>
          </cell>
          <cell r="S1133" t="str">
            <v>柴魚片</v>
          </cell>
          <cell r="T1133">
            <v>0.5</v>
          </cell>
        </row>
        <row r="1134">
          <cell r="C1134" t="str">
            <v>泡菜豬肉麵疙瘩</v>
          </cell>
          <cell r="D1134">
            <v>7</v>
          </cell>
          <cell r="E1134" t="str">
            <v>麵疙瘩</v>
          </cell>
          <cell r="F1134">
            <v>103</v>
          </cell>
          <cell r="G1134" t="str">
            <v>肉絲</v>
          </cell>
          <cell r="H1134">
            <v>10</v>
          </cell>
          <cell r="I1134" t="str">
            <v>大白菜原件</v>
          </cell>
          <cell r="J1134">
            <v>25</v>
          </cell>
          <cell r="K1134" t="str">
            <v>剝皮洋蔥原件</v>
          </cell>
          <cell r="L1134">
            <v>5</v>
          </cell>
          <cell r="M1134" t="str">
            <v>紅蘿蔔絲</v>
          </cell>
          <cell r="N1134">
            <v>7</v>
          </cell>
          <cell r="O1134" t="str">
            <v>香菇原件</v>
          </cell>
          <cell r="P1134">
            <v>3</v>
          </cell>
          <cell r="Q1134" t="str">
            <v>韓式泡菜</v>
          </cell>
          <cell r="R1134">
            <v>8</v>
          </cell>
          <cell r="S1134" t="str">
            <v>青蔥段</v>
          </cell>
          <cell r="T1134">
            <v>3</v>
          </cell>
          <cell r="U1134" t="str">
            <v>蒜泥</v>
          </cell>
          <cell r="V1134">
            <v>1</v>
          </cell>
        </row>
        <row r="1135">
          <cell r="C1135" t="str">
            <v>日式柴魚烏龍麵</v>
          </cell>
          <cell r="D1135">
            <v>8</v>
          </cell>
          <cell r="E1135" t="str">
            <v>細烏龍麵</v>
          </cell>
          <cell r="F1135">
            <v>101</v>
          </cell>
          <cell r="G1135" t="str">
            <v>肉絲</v>
          </cell>
          <cell r="H1135">
            <v>10</v>
          </cell>
          <cell r="I1135" t="str">
            <v>杏鮑菇原件</v>
          </cell>
          <cell r="J1135">
            <v>5</v>
          </cell>
          <cell r="K1135" t="str">
            <v>大白菜段</v>
          </cell>
          <cell r="L1135">
            <v>25</v>
          </cell>
          <cell r="M1135" t="str">
            <v>紅蘿蔔絲</v>
          </cell>
          <cell r="N1135">
            <v>7</v>
          </cell>
          <cell r="O1135" t="str">
            <v>綠豆芽</v>
          </cell>
          <cell r="P1135">
            <v>15</v>
          </cell>
          <cell r="Q1135" t="str">
            <v>剝皮洋蔥原件</v>
          </cell>
          <cell r="R1135">
            <v>7</v>
          </cell>
          <cell r="S1135" t="str">
            <v>柴魚片</v>
          </cell>
          <cell r="T1135">
            <v>0.3</v>
          </cell>
        </row>
        <row r="1136">
          <cell r="C1136" t="str">
            <v>廣東炒麵</v>
          </cell>
          <cell r="D1136">
            <v>7</v>
          </cell>
          <cell r="E1136" t="str">
            <v>細烏龍麵</v>
          </cell>
          <cell r="F1136">
            <v>101</v>
          </cell>
          <cell r="G1136" t="str">
            <v>肉絲</v>
          </cell>
          <cell r="H1136">
            <v>10</v>
          </cell>
          <cell r="I1136" t="str">
            <v>高麗菜段</v>
          </cell>
          <cell r="J1136">
            <v>25</v>
          </cell>
          <cell r="K1136" t="str">
            <v>紅蘿蔔絲</v>
          </cell>
          <cell r="L1136">
            <v>8</v>
          </cell>
          <cell r="M1136" t="str">
            <v>香菇原件</v>
          </cell>
          <cell r="N1136">
            <v>7</v>
          </cell>
          <cell r="O1136" t="str">
            <v>綠豆芽</v>
          </cell>
          <cell r="P1136">
            <v>15</v>
          </cell>
          <cell r="Q1136" t="str">
            <v>素蠔油</v>
          </cell>
          <cell r="R1136">
            <v>0.5</v>
          </cell>
        </row>
        <row r="1137">
          <cell r="C1137" t="str">
            <v>番茄肉醬麵疙瘩</v>
          </cell>
          <cell r="D1137">
            <v>7</v>
          </cell>
          <cell r="E1137" t="str">
            <v>麵疙瘩</v>
          </cell>
          <cell r="F1137">
            <v>103</v>
          </cell>
          <cell r="G1137" t="str">
            <v>CAS冷凍玉米粒</v>
          </cell>
          <cell r="H1137">
            <v>30</v>
          </cell>
          <cell r="I1137" t="str">
            <v>絞肉</v>
          </cell>
          <cell r="J1137">
            <v>15</v>
          </cell>
          <cell r="K1137" t="str">
            <v>TAP冷凍毛豆仁</v>
          </cell>
          <cell r="L1137">
            <v>4</v>
          </cell>
          <cell r="M1137" t="str">
            <v>剝皮洋蔥原件</v>
          </cell>
          <cell r="N1137">
            <v>15</v>
          </cell>
          <cell r="O1137" t="str">
            <v>番茄原件</v>
          </cell>
          <cell r="P1137">
            <v>12</v>
          </cell>
          <cell r="Q1137" t="str">
            <v>番茄醬</v>
          </cell>
          <cell r="R1137">
            <v>10</v>
          </cell>
        </row>
        <row r="1138">
          <cell r="C1138" t="str">
            <v>羅漢齋炒麵</v>
          </cell>
          <cell r="D1138">
            <v>8</v>
          </cell>
          <cell r="E1138" t="str">
            <v>拉麵</v>
          </cell>
          <cell r="F1138">
            <v>101</v>
          </cell>
          <cell r="G1138" t="str">
            <v>大白菜段</v>
          </cell>
          <cell r="H1138">
            <v>30</v>
          </cell>
          <cell r="I1138" t="str">
            <v>綠豆芽</v>
          </cell>
          <cell r="J1138">
            <v>8</v>
          </cell>
          <cell r="K1138" t="str">
            <v>杏鮑菇原件</v>
          </cell>
          <cell r="L1138">
            <v>8</v>
          </cell>
          <cell r="M1138" t="str">
            <v>香菇原件</v>
          </cell>
          <cell r="N1138">
            <v>6</v>
          </cell>
          <cell r="O1138" t="str">
            <v>紅蘿蔔絲</v>
          </cell>
          <cell r="P1138">
            <v>10</v>
          </cell>
          <cell r="Q1138" t="str">
            <v>芹菜段</v>
          </cell>
          <cell r="R1138">
            <v>5</v>
          </cell>
          <cell r="S1138" t="str">
            <v>麵輪</v>
          </cell>
          <cell r="T1138">
            <v>3</v>
          </cell>
        </row>
        <row r="1139">
          <cell r="C1139" t="str">
            <v>咖哩炒麵</v>
          </cell>
          <cell r="D1139">
            <v>8</v>
          </cell>
          <cell r="E1139" t="str">
            <v>拉麵</v>
          </cell>
          <cell r="F1139">
            <v>101</v>
          </cell>
          <cell r="G1139" t="str">
            <v>CAS殼蛋</v>
          </cell>
          <cell r="H1139">
            <v>12</v>
          </cell>
          <cell r="I1139" t="str">
            <v>剝皮洋蔥原件</v>
          </cell>
          <cell r="J1139">
            <v>10</v>
          </cell>
          <cell r="K1139" t="str">
            <v>濕木耳</v>
          </cell>
          <cell r="L1139">
            <v>5</v>
          </cell>
          <cell r="M1139" t="str">
            <v>高麗菜段</v>
          </cell>
          <cell r="N1139">
            <v>22</v>
          </cell>
          <cell r="O1139" t="str">
            <v>綠豆芽</v>
          </cell>
          <cell r="P1139">
            <v>15</v>
          </cell>
          <cell r="Q1139" t="str">
            <v>紅蘿蔔絲</v>
          </cell>
          <cell r="R1139">
            <v>7</v>
          </cell>
          <cell r="S1139" t="str">
            <v>咖哩粉</v>
          </cell>
          <cell r="T1139">
            <v>1</v>
          </cell>
        </row>
        <row r="1142">
          <cell r="C1142" t="str">
            <v>雜糧飯</v>
          </cell>
          <cell r="D1142">
            <v>2</v>
          </cell>
          <cell r="E1142" t="str">
            <v>白米</v>
          </cell>
          <cell r="F1142">
            <v>65</v>
          </cell>
          <cell r="G1142" t="str">
            <v>雜糧</v>
          </cell>
          <cell r="H1142">
            <v>15</v>
          </cell>
        </row>
        <row r="1143">
          <cell r="C1143" t="str">
            <v>胚芽飯</v>
          </cell>
          <cell r="D1143">
            <v>2</v>
          </cell>
          <cell r="E1143" t="str">
            <v>白米</v>
          </cell>
          <cell r="F1143">
            <v>65</v>
          </cell>
          <cell r="G1143" t="str">
            <v>胚芽</v>
          </cell>
          <cell r="H1143">
            <v>15</v>
          </cell>
        </row>
        <row r="1144">
          <cell r="C1144" t="str">
            <v>燕麥飯</v>
          </cell>
          <cell r="D1144">
            <v>2</v>
          </cell>
          <cell r="E1144" t="str">
            <v>白米</v>
          </cell>
          <cell r="F1144">
            <v>65</v>
          </cell>
          <cell r="G1144" t="str">
            <v>燕麥</v>
          </cell>
          <cell r="H1144">
            <v>15</v>
          </cell>
        </row>
        <row r="1145">
          <cell r="C1145" t="str">
            <v>紫米飯</v>
          </cell>
          <cell r="D1145">
            <v>2</v>
          </cell>
          <cell r="E1145" t="str">
            <v>白米</v>
          </cell>
          <cell r="F1145">
            <v>65</v>
          </cell>
          <cell r="G1145" t="str">
            <v>紫米</v>
          </cell>
          <cell r="H1145">
            <v>15</v>
          </cell>
        </row>
        <row r="1146">
          <cell r="C1146" t="str">
            <v>加鈣米飯</v>
          </cell>
          <cell r="D1146">
            <v>2</v>
          </cell>
          <cell r="E1146" t="str">
            <v>白米</v>
          </cell>
          <cell r="F1146">
            <v>65</v>
          </cell>
          <cell r="G1146" t="str">
            <v>加鈣米</v>
          </cell>
          <cell r="H1146">
            <v>15</v>
          </cell>
        </row>
        <row r="1147">
          <cell r="C1147" t="str">
            <v>地瓜飯</v>
          </cell>
          <cell r="D1147">
            <v>2</v>
          </cell>
          <cell r="E1147" t="str">
            <v>白米</v>
          </cell>
          <cell r="F1147">
            <v>65</v>
          </cell>
          <cell r="G1147" t="str">
            <v>地瓜原件</v>
          </cell>
          <cell r="H1147">
            <v>15</v>
          </cell>
        </row>
        <row r="1148">
          <cell r="C1148" t="str">
            <v>南瓜飯</v>
          </cell>
          <cell r="D1148">
            <v>2</v>
          </cell>
          <cell r="E1148" t="str">
            <v>白米</v>
          </cell>
          <cell r="F1148">
            <v>65</v>
          </cell>
          <cell r="G1148" t="str">
            <v>南瓜</v>
          </cell>
          <cell r="H1148">
            <v>15</v>
          </cell>
        </row>
        <row r="1149">
          <cell r="C1149" t="str">
            <v>海苔飯</v>
          </cell>
          <cell r="D1149">
            <v>2</v>
          </cell>
          <cell r="E1149" t="str">
            <v>白米</v>
          </cell>
          <cell r="F1149">
            <v>65</v>
          </cell>
          <cell r="G1149" t="str">
            <v>海苔粉</v>
          </cell>
          <cell r="H1149">
            <v>0.2</v>
          </cell>
        </row>
        <row r="1150">
          <cell r="C1150" t="str">
            <v>黑豆飯</v>
          </cell>
          <cell r="D1150">
            <v>2</v>
          </cell>
          <cell r="E1150" t="str">
            <v>白米</v>
          </cell>
          <cell r="F1150">
            <v>65</v>
          </cell>
          <cell r="G1150" t="str">
            <v>黑豆</v>
          </cell>
          <cell r="H1150">
            <v>7</v>
          </cell>
        </row>
        <row r="1151">
          <cell r="C1151" t="str">
            <v>芝麻飯</v>
          </cell>
          <cell r="D1151">
            <v>2</v>
          </cell>
          <cell r="E1151" t="str">
            <v>白米</v>
          </cell>
          <cell r="F1151">
            <v>65</v>
          </cell>
          <cell r="G1151" t="str">
            <v>黑芝麻</v>
          </cell>
          <cell r="H1151">
            <v>0.8</v>
          </cell>
        </row>
        <row r="1152">
          <cell r="C1152" t="str">
            <v>黃豆飯</v>
          </cell>
          <cell r="D1152">
            <v>2</v>
          </cell>
          <cell r="E1152" t="str">
            <v>白米</v>
          </cell>
          <cell r="F1152">
            <v>65</v>
          </cell>
          <cell r="G1152" t="str">
            <v>黃豆</v>
          </cell>
          <cell r="H1152">
            <v>7</v>
          </cell>
        </row>
        <row r="1153">
          <cell r="C1153" t="str">
            <v>香鬆飯</v>
          </cell>
          <cell r="D1153">
            <v>2</v>
          </cell>
          <cell r="E1153" t="str">
            <v>白米</v>
          </cell>
          <cell r="F1153">
            <v>65</v>
          </cell>
          <cell r="G1153" t="str">
            <v>香鬆</v>
          </cell>
          <cell r="H1153">
            <v>2</v>
          </cell>
        </row>
        <row r="1154">
          <cell r="C1154" t="str">
            <v>小米飯</v>
          </cell>
          <cell r="D1154">
            <v>2</v>
          </cell>
          <cell r="E1154" t="str">
            <v>白米</v>
          </cell>
          <cell r="F1154">
            <v>65</v>
          </cell>
          <cell r="G1154" t="str">
            <v>小米</v>
          </cell>
          <cell r="H1154">
            <v>7</v>
          </cell>
        </row>
        <row r="1155">
          <cell r="C1155" t="str">
            <v>薏仁飯</v>
          </cell>
          <cell r="D1155">
            <v>2</v>
          </cell>
          <cell r="E1155" t="str">
            <v>白米</v>
          </cell>
          <cell r="F1155">
            <v>65</v>
          </cell>
          <cell r="G1155" t="str">
            <v>薏仁</v>
          </cell>
          <cell r="H1155">
            <v>15</v>
          </cell>
        </row>
        <row r="1156">
          <cell r="C1156" t="str">
            <v>糙米飯</v>
          </cell>
          <cell r="D1156">
            <v>2</v>
          </cell>
          <cell r="E1156" t="str">
            <v>白米</v>
          </cell>
          <cell r="F1156">
            <v>65</v>
          </cell>
          <cell r="G1156" t="str">
            <v>糙米</v>
          </cell>
          <cell r="H1156">
            <v>15</v>
          </cell>
        </row>
        <row r="1157">
          <cell r="C1157" t="str">
            <v>米豆飯</v>
          </cell>
          <cell r="D1157">
            <v>2</v>
          </cell>
          <cell r="E1157" t="str">
            <v>白米</v>
          </cell>
          <cell r="F1157">
            <v>65</v>
          </cell>
          <cell r="G1157" t="str">
            <v>米豆</v>
          </cell>
          <cell r="H1157">
            <v>7</v>
          </cell>
        </row>
        <row r="1158">
          <cell r="C1158" t="str">
            <v>麥片飯</v>
          </cell>
          <cell r="D1158">
            <v>2</v>
          </cell>
          <cell r="E1158" t="str">
            <v>白米</v>
          </cell>
          <cell r="F1158">
            <v>65</v>
          </cell>
          <cell r="G1158" t="str">
            <v>麥片</v>
          </cell>
          <cell r="H1158">
            <v>15</v>
          </cell>
        </row>
        <row r="1159">
          <cell r="C1159" t="str">
            <v>五穀飯</v>
          </cell>
          <cell r="D1159">
            <v>2</v>
          </cell>
          <cell r="E1159" t="str">
            <v>白米</v>
          </cell>
          <cell r="F1159">
            <v>65</v>
          </cell>
          <cell r="G1159" t="str">
            <v>五穀米</v>
          </cell>
          <cell r="H1159">
            <v>15</v>
          </cell>
        </row>
        <row r="1160">
          <cell r="C1160" t="str">
            <v>蕎麥飯</v>
          </cell>
          <cell r="D1160">
            <v>2</v>
          </cell>
          <cell r="E1160" t="str">
            <v>白米</v>
          </cell>
          <cell r="F1160">
            <v>65</v>
          </cell>
          <cell r="G1160" t="str">
            <v>蕎麥</v>
          </cell>
          <cell r="H1160">
            <v>15</v>
          </cell>
        </row>
        <row r="1161">
          <cell r="C1161" t="str">
            <v>紅藜飯</v>
          </cell>
          <cell r="D1161">
            <v>2</v>
          </cell>
          <cell r="E1161" t="str">
            <v>白米</v>
          </cell>
          <cell r="F1161">
            <v>65</v>
          </cell>
          <cell r="G1161" t="str">
            <v>紅藜</v>
          </cell>
          <cell r="H1161">
            <v>7</v>
          </cell>
        </row>
        <row r="1162">
          <cell r="C1162" t="str">
            <v>芋香飯</v>
          </cell>
          <cell r="D1162">
            <v>2</v>
          </cell>
          <cell r="E1162" t="str">
            <v>白米</v>
          </cell>
          <cell r="F1162">
            <v>65</v>
          </cell>
          <cell r="G1162" t="str">
            <v>芋頭原件</v>
          </cell>
          <cell r="H1162">
            <v>15</v>
          </cell>
        </row>
        <row r="1163">
          <cell r="C1163" t="str">
            <v>小麥飯</v>
          </cell>
          <cell r="D1163">
            <v>2</v>
          </cell>
          <cell r="E1163" t="str">
            <v>白米</v>
          </cell>
          <cell r="F1163">
            <v>65</v>
          </cell>
          <cell r="G1163" t="str">
            <v>小麥</v>
          </cell>
          <cell r="H1163">
            <v>15</v>
          </cell>
        </row>
        <row r="1164">
          <cell r="C1164" t="str">
            <v>玉米飯</v>
          </cell>
          <cell r="D1164">
            <v>2</v>
          </cell>
          <cell r="E1164" t="str">
            <v>白米</v>
          </cell>
          <cell r="F1164">
            <v>65</v>
          </cell>
          <cell r="G1164" t="str">
            <v>CAS冷凍玉米粒</v>
          </cell>
          <cell r="H1164">
            <v>15</v>
          </cell>
        </row>
        <row r="1165">
          <cell r="C1165" t="str">
            <v>有機白米飯</v>
          </cell>
          <cell r="D1165">
            <v>1</v>
          </cell>
          <cell r="E1165" t="str">
            <v>有機白米</v>
          </cell>
          <cell r="F1165">
            <v>75</v>
          </cell>
        </row>
        <row r="1166">
          <cell r="C1166" t="str">
            <v>有機米海苔飯</v>
          </cell>
          <cell r="D1166">
            <v>2</v>
          </cell>
          <cell r="E1166" t="str">
            <v>有機白米</v>
          </cell>
          <cell r="F1166">
            <v>75</v>
          </cell>
          <cell r="G1166" t="str">
            <v>海苔粉</v>
          </cell>
          <cell r="H1166">
            <v>0.2</v>
          </cell>
        </row>
        <row r="1167">
          <cell r="C1167" t="str">
            <v>有機米香鬆飯</v>
          </cell>
          <cell r="D1167">
            <v>2</v>
          </cell>
          <cell r="E1167" t="str">
            <v>有機白米</v>
          </cell>
          <cell r="F1167">
            <v>75</v>
          </cell>
          <cell r="G1167" t="str">
            <v>香鬆</v>
          </cell>
          <cell r="H1167">
            <v>2</v>
          </cell>
        </row>
        <row r="1168">
          <cell r="C1168" t="str">
            <v>有機米芝麻飯</v>
          </cell>
          <cell r="D1168">
            <v>2</v>
          </cell>
          <cell r="E1168" t="str">
            <v>有機白米</v>
          </cell>
          <cell r="F1168">
            <v>75</v>
          </cell>
          <cell r="G1168" t="str">
            <v>黑芝麻</v>
          </cell>
          <cell r="H1168">
            <v>0.8</v>
          </cell>
        </row>
        <row r="1170">
          <cell r="C1170" t="str">
            <v>紅豆飯</v>
          </cell>
          <cell r="D1170">
            <v>2</v>
          </cell>
          <cell r="E1170" t="str">
            <v>白米</v>
          </cell>
          <cell r="F1170">
            <v>65</v>
          </cell>
          <cell r="G1170" t="str">
            <v>紅豆(台灣)</v>
          </cell>
          <cell r="H1170">
            <v>7</v>
          </cell>
        </row>
        <row r="1171">
          <cell r="C1171" t="str">
            <v>三寶飯</v>
          </cell>
          <cell r="D1171">
            <v>4</v>
          </cell>
          <cell r="E1171" t="str">
            <v>白米</v>
          </cell>
          <cell r="F1171">
            <v>65</v>
          </cell>
          <cell r="G1171" t="str">
            <v>麥片</v>
          </cell>
          <cell r="H1171">
            <v>5</v>
          </cell>
          <cell r="I1171" t="str">
            <v>紅藜</v>
          </cell>
          <cell r="J1171">
            <v>5</v>
          </cell>
          <cell r="K1171" t="str">
            <v>紅扁豆</v>
          </cell>
          <cell r="L1171">
            <v>5</v>
          </cell>
        </row>
        <row r="1172">
          <cell r="C1172" t="str">
            <v>有機糙米飯</v>
          </cell>
          <cell r="D1172">
            <v>2</v>
          </cell>
          <cell r="E1172" t="str">
            <v>有機白米</v>
          </cell>
          <cell r="F1172">
            <v>65</v>
          </cell>
          <cell r="G1172" t="str">
            <v>有機糙米</v>
          </cell>
          <cell r="H1172">
            <v>15</v>
          </cell>
        </row>
        <row r="1174">
          <cell r="C1174" t="str">
            <v>古都肉燥包</v>
          </cell>
          <cell r="D1174">
            <v>1</v>
          </cell>
          <cell r="E1174" t="str">
            <v>古都肉燥包</v>
          </cell>
          <cell r="F1174">
            <v>65</v>
          </cell>
        </row>
        <row r="1175">
          <cell r="C1175" t="str">
            <v>鮮筍包</v>
          </cell>
          <cell r="D1175">
            <v>1</v>
          </cell>
          <cell r="E1175" t="str">
            <v>鮮筍包</v>
          </cell>
          <cell r="F1175">
            <v>65</v>
          </cell>
        </row>
        <row r="1176">
          <cell r="C1176" t="str">
            <v>芝麻包</v>
          </cell>
          <cell r="D1176">
            <v>1</v>
          </cell>
          <cell r="E1176" t="str">
            <v>芝麻包</v>
          </cell>
          <cell r="F1176">
            <v>65</v>
          </cell>
        </row>
        <row r="1177">
          <cell r="C1177" t="str">
            <v>豆沙包</v>
          </cell>
          <cell r="D1177">
            <v>1</v>
          </cell>
          <cell r="E1177" t="str">
            <v>豆沙包</v>
          </cell>
          <cell r="F1177">
            <v>65</v>
          </cell>
        </row>
        <row r="1178">
          <cell r="C1178" t="str">
            <v>銀絲卷</v>
          </cell>
          <cell r="D1178">
            <v>1</v>
          </cell>
          <cell r="E1178" t="str">
            <v>銀絲卷</v>
          </cell>
          <cell r="F1178">
            <v>80</v>
          </cell>
        </row>
        <row r="1179">
          <cell r="C1179" t="str">
            <v>刈包</v>
          </cell>
          <cell r="D1179">
            <v>1</v>
          </cell>
          <cell r="E1179" t="str">
            <v>刈包</v>
          </cell>
          <cell r="F1179">
            <v>60</v>
          </cell>
        </row>
        <row r="1180">
          <cell r="C1180" t="str">
            <v>奶皇包</v>
          </cell>
          <cell r="D1180">
            <v>1</v>
          </cell>
          <cell r="E1180" t="str">
            <v>奶皇包</v>
          </cell>
          <cell r="F1180">
            <v>65</v>
          </cell>
        </row>
        <row r="1181">
          <cell r="C1181" t="str">
            <v>芋泥包</v>
          </cell>
          <cell r="D1181">
            <v>1</v>
          </cell>
          <cell r="E1181" t="str">
            <v>芋泥包</v>
          </cell>
          <cell r="F1181">
            <v>65</v>
          </cell>
        </row>
        <row r="1182">
          <cell r="C1182" t="str">
            <v>鮮肉包</v>
          </cell>
          <cell r="D1182">
            <v>1</v>
          </cell>
          <cell r="E1182" t="str">
            <v>鮮肉包</v>
          </cell>
          <cell r="F1182">
            <v>65</v>
          </cell>
        </row>
        <row r="1183">
          <cell r="C1183" t="str">
            <v>黑糖卷</v>
          </cell>
          <cell r="D1183">
            <v>1</v>
          </cell>
          <cell r="E1183" t="str">
            <v>黑糖卷</v>
          </cell>
          <cell r="F1183">
            <v>65</v>
          </cell>
        </row>
        <row r="1184">
          <cell r="C1184" t="str">
            <v>有機山菠菜</v>
          </cell>
          <cell r="D1184">
            <v>1</v>
          </cell>
          <cell r="E1184" t="str">
            <v>有機山菠菜</v>
          </cell>
          <cell r="F1184">
            <v>90</v>
          </cell>
        </row>
        <row r="1185">
          <cell r="C1185" t="str">
            <v>有機白莧菜</v>
          </cell>
          <cell r="D1185">
            <v>1</v>
          </cell>
          <cell r="E1185" t="str">
            <v>有機白莧菜</v>
          </cell>
          <cell r="F1185">
            <v>80</v>
          </cell>
        </row>
        <row r="1224"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</row>
      </sheetData>
      <sheetData sheetId="8">
        <row r="1">
          <cell r="A1" t="str">
            <v>臺北市內湖區麗山國民小學 112 年度5月份學校午餐食譜</v>
          </cell>
        </row>
        <row r="2">
          <cell r="B2" t="str">
            <v>日期</v>
          </cell>
          <cell r="C2" t="str">
            <v>星期</v>
          </cell>
          <cell r="D2" t="str">
            <v>主食</v>
          </cell>
          <cell r="E2" t="str">
            <v>副食</v>
          </cell>
          <cell r="H2" t="str">
            <v>湯</v>
          </cell>
        </row>
        <row r="3">
          <cell r="A3">
            <v>1</v>
          </cell>
          <cell r="B3">
            <v>45047</v>
          </cell>
          <cell r="C3" t="str">
            <v>一</v>
          </cell>
          <cell r="E3" t="str">
            <v>茄汁蛋炒飯</v>
          </cell>
          <cell r="F3" t="str">
            <v>五香雞排</v>
          </cell>
          <cell r="G3" t="str">
            <v>有機荷葉白菜</v>
          </cell>
          <cell r="H3" t="str">
            <v>枸杞冬瓜湯</v>
          </cell>
          <cell r="I3" t="str">
            <v>西瓜</v>
          </cell>
        </row>
        <row r="4">
          <cell r="A4">
            <v>2</v>
          </cell>
          <cell r="B4">
            <v>45048</v>
          </cell>
          <cell r="C4" t="str">
            <v>二</v>
          </cell>
          <cell r="D4" t="str">
            <v>有機白米飯</v>
          </cell>
          <cell r="E4" t="str">
            <v>豉汁肉丁</v>
          </cell>
          <cell r="F4" t="str">
            <v>腰果雞茸玉米</v>
          </cell>
          <cell r="G4" t="str">
            <v>有機山菠菜</v>
          </cell>
          <cell r="H4" t="str">
            <v>小魚味噌湯</v>
          </cell>
          <cell r="I4" t="str">
            <v>小番茄</v>
          </cell>
        </row>
        <row r="5">
          <cell r="A5">
            <v>3</v>
          </cell>
          <cell r="B5">
            <v>45049</v>
          </cell>
          <cell r="C5" t="str">
            <v>三</v>
          </cell>
          <cell r="D5" t="str">
            <v>麥片飯</v>
          </cell>
          <cell r="E5" t="str">
            <v>豆乳雞</v>
          </cell>
          <cell r="F5" t="str">
            <v>包白肉片</v>
          </cell>
          <cell r="G5" t="str">
            <v>蒜香油麥菜</v>
          </cell>
          <cell r="H5" t="str">
            <v>薑絲海芽湯</v>
          </cell>
          <cell r="I5" t="str">
            <v>鳳梨</v>
          </cell>
        </row>
        <row r="6">
          <cell r="A6">
            <v>4</v>
          </cell>
          <cell r="B6">
            <v>45050</v>
          </cell>
          <cell r="C6" t="str">
            <v>四</v>
          </cell>
          <cell r="D6" t="str">
            <v>地瓜飯</v>
          </cell>
          <cell r="E6" t="str">
            <v>滷排骨</v>
          </cell>
          <cell r="F6" t="str">
            <v>咖哩洋蔥炒蛋</v>
          </cell>
          <cell r="G6" t="str">
            <v>有機小松菜</v>
          </cell>
          <cell r="H6" t="str">
            <v>黃瓜雞湯</v>
          </cell>
          <cell r="I6" t="str">
            <v>香蕉</v>
          </cell>
        </row>
        <row r="7">
          <cell r="A7">
            <v>5</v>
          </cell>
          <cell r="B7">
            <v>45051</v>
          </cell>
          <cell r="C7" t="str">
            <v>五</v>
          </cell>
          <cell r="D7" t="str">
            <v>有機糙米飯</v>
          </cell>
          <cell r="E7" t="str">
            <v>蒲燒鯛</v>
          </cell>
          <cell r="F7" t="str">
            <v>關東煮(3)</v>
          </cell>
          <cell r="G7" t="str">
            <v>薑絲地瓜葉</v>
          </cell>
          <cell r="H7" t="str">
            <v>奶油菇菇濃湯</v>
          </cell>
          <cell r="I7" t="str">
            <v>百香果</v>
          </cell>
        </row>
        <row r="8">
          <cell r="A8">
            <v>6</v>
          </cell>
          <cell r="B8">
            <v>45054</v>
          </cell>
          <cell r="C8" t="str">
            <v>一</v>
          </cell>
          <cell r="D8" t="str">
            <v>紅藜飯</v>
          </cell>
          <cell r="E8" t="str">
            <v>金瓜燒肉</v>
          </cell>
          <cell r="F8" t="str">
            <v>照燒花枝丸*2</v>
          </cell>
          <cell r="G8" t="str">
            <v>有機高麗菜</v>
          </cell>
          <cell r="H8" t="str">
            <v>青菜豆腐湯</v>
          </cell>
        </row>
        <row r="9">
          <cell r="A9">
            <v>7</v>
          </cell>
          <cell r="B9">
            <v>45055</v>
          </cell>
          <cell r="C9" t="str">
            <v>二</v>
          </cell>
          <cell r="D9" t="str">
            <v>有機米芝麻飯</v>
          </cell>
          <cell r="E9" t="str">
            <v>豆腸燒雞</v>
          </cell>
          <cell r="F9" t="str">
            <v>彩繪黃瓜</v>
          </cell>
          <cell r="G9" t="str">
            <v>有機荷葉白菜</v>
          </cell>
          <cell r="H9" t="str">
            <v>綠豆薏仁湯</v>
          </cell>
          <cell r="I9" t="str">
            <v>堅果包</v>
          </cell>
        </row>
        <row r="10">
          <cell r="A10">
            <v>8</v>
          </cell>
          <cell r="B10">
            <v>45056</v>
          </cell>
          <cell r="C10" t="str">
            <v>三</v>
          </cell>
          <cell r="D10" t="str">
            <v>蕎麥飯</v>
          </cell>
          <cell r="E10" t="str">
            <v>和風肉片</v>
          </cell>
          <cell r="F10" t="str">
            <v>玉米洋芋炒蛋</v>
          </cell>
          <cell r="G10" t="str">
            <v>薑絲油菜</v>
          </cell>
          <cell r="H10" t="str">
            <v>芹香結菜湯</v>
          </cell>
        </row>
        <row r="11">
          <cell r="A11">
            <v>9</v>
          </cell>
          <cell r="B11">
            <v>45057</v>
          </cell>
          <cell r="C11" t="str">
            <v>四</v>
          </cell>
          <cell r="D11" t="str">
            <v>有機糙米飯</v>
          </cell>
          <cell r="E11" t="str">
            <v>腰果魚丁</v>
          </cell>
          <cell r="F11" t="str">
            <v>蘭花干肉片</v>
          </cell>
          <cell r="G11" t="str">
            <v>有機白莧菜</v>
          </cell>
          <cell r="H11" t="str">
            <v>番茄黃芽湯</v>
          </cell>
        </row>
        <row r="12">
          <cell r="A12">
            <v>10</v>
          </cell>
          <cell r="B12">
            <v>45058</v>
          </cell>
          <cell r="C12" t="str">
            <v>五</v>
          </cell>
          <cell r="E12" t="str">
            <v>奶油肉蓉螺絲麵</v>
          </cell>
          <cell r="F12" t="str">
            <v>義式香料雞腿</v>
          </cell>
          <cell r="G12" t="str">
            <v>蔥酥A菜</v>
          </cell>
          <cell r="H12" t="str">
            <v>紫菜蛋花湯</v>
          </cell>
          <cell r="I12" t="str">
            <v>奶/豆</v>
          </cell>
        </row>
        <row r="13">
          <cell r="A13">
            <v>11</v>
          </cell>
          <cell r="B13">
            <v>45061</v>
          </cell>
          <cell r="C13" t="str">
            <v>一</v>
          </cell>
          <cell r="D13" t="str">
            <v>紫米飯</v>
          </cell>
          <cell r="E13" t="str">
            <v>香菇肉燥</v>
          </cell>
          <cell r="F13" t="str">
            <v>家常年糕</v>
          </cell>
          <cell r="G13" t="str">
            <v>有機小白菜</v>
          </cell>
          <cell r="H13" t="str">
            <v>筍片龍骨湯</v>
          </cell>
        </row>
        <row r="14">
          <cell r="A14">
            <v>12</v>
          </cell>
          <cell r="B14">
            <v>45062</v>
          </cell>
          <cell r="C14" t="str">
            <v>二</v>
          </cell>
          <cell r="D14" t="str">
            <v>有機米海苔飯</v>
          </cell>
          <cell r="E14" t="str">
            <v>紅糟魚塊</v>
          </cell>
          <cell r="F14" t="str">
            <v>豆簽絲瓜</v>
          </cell>
          <cell r="G14" t="str">
            <v>有機空心菜</v>
          </cell>
          <cell r="H14" t="str">
            <v>藥膳雞湯</v>
          </cell>
          <cell r="I14" t="str">
            <v>補助豆漿</v>
          </cell>
        </row>
        <row r="15">
          <cell r="A15">
            <v>13</v>
          </cell>
          <cell r="B15">
            <v>45063</v>
          </cell>
          <cell r="C15" t="str">
            <v>三</v>
          </cell>
          <cell r="E15" t="str">
            <v>什錦蔬菜羹麵</v>
          </cell>
          <cell r="F15" t="str">
            <v>紅茶滷蛋</v>
          </cell>
          <cell r="G15" t="str">
            <v>蔥酥地瓜葉</v>
          </cell>
          <cell r="H15" t="str">
            <v>芝麻包</v>
          </cell>
        </row>
        <row r="16">
          <cell r="A16">
            <v>14</v>
          </cell>
          <cell r="B16">
            <v>45064</v>
          </cell>
          <cell r="C16" t="str">
            <v>四</v>
          </cell>
          <cell r="D16" t="str">
            <v>薏仁飯</v>
          </cell>
          <cell r="E16" t="str">
            <v>咖哩雞</v>
          </cell>
          <cell r="F16" t="str">
            <v>青紅玉米</v>
          </cell>
          <cell r="G16" t="str">
            <v>有機黑葉白菜</v>
          </cell>
          <cell r="H16" t="str">
            <v>芹香丸片湯</v>
          </cell>
        </row>
        <row r="17">
          <cell r="A17">
            <v>15</v>
          </cell>
          <cell r="B17">
            <v>45065</v>
          </cell>
          <cell r="C17" t="str">
            <v>五</v>
          </cell>
          <cell r="D17" t="str">
            <v>有機糙米飯</v>
          </cell>
          <cell r="E17" t="str">
            <v>拉油里肌</v>
          </cell>
          <cell r="F17" t="str">
            <v>柴魚蒸蛋</v>
          </cell>
          <cell r="G17" t="str">
            <v>有機蔬菜</v>
          </cell>
          <cell r="H17" t="str">
            <v>白菜羹</v>
          </cell>
        </row>
        <row r="18">
          <cell r="A18">
            <v>16</v>
          </cell>
          <cell r="B18">
            <v>45068</v>
          </cell>
          <cell r="C18" t="str">
            <v>一</v>
          </cell>
          <cell r="D18" t="str">
            <v>小米飯</v>
          </cell>
          <cell r="E18" t="str">
            <v>三杯雞</v>
          </cell>
          <cell r="F18" t="str">
            <v>回鍋干片</v>
          </cell>
          <cell r="G18" t="str">
            <v>有機高麗菜</v>
          </cell>
          <cell r="H18" t="str">
            <v>黃瓜龍骨湯</v>
          </cell>
        </row>
        <row r="19">
          <cell r="A19">
            <v>17</v>
          </cell>
          <cell r="B19">
            <v>45069</v>
          </cell>
          <cell r="C19" t="str">
            <v>二</v>
          </cell>
          <cell r="E19" t="str">
            <v>打拋豬肉炒飯</v>
          </cell>
          <cell r="F19" t="str">
            <v>照燒雞腿</v>
          </cell>
          <cell r="G19" t="str">
            <v>有機白莧菜</v>
          </cell>
          <cell r="H19" t="str">
            <v>金菇蘿蔔湯</v>
          </cell>
          <cell r="I19" t="str">
            <v>奶/豆</v>
          </cell>
        </row>
        <row r="20">
          <cell r="A20">
            <v>18</v>
          </cell>
          <cell r="B20">
            <v>45070</v>
          </cell>
          <cell r="C20" t="str">
            <v>三</v>
          </cell>
          <cell r="D20" t="str">
            <v>香鬆飯</v>
          </cell>
          <cell r="E20" t="str">
            <v>五味醬魚柳</v>
          </cell>
          <cell r="F20" t="str">
            <v>麻婆豆腐</v>
          </cell>
          <cell r="G20" t="str">
            <v>雙色花椰</v>
          </cell>
          <cell r="H20" t="str">
            <v>榨菜肉絲湯</v>
          </cell>
        </row>
        <row r="21">
          <cell r="A21">
            <v>19</v>
          </cell>
          <cell r="B21">
            <v>45071</v>
          </cell>
          <cell r="C21" t="str">
            <v>四</v>
          </cell>
          <cell r="D21" t="str">
            <v>有機糙米飯</v>
          </cell>
          <cell r="E21" t="str">
            <v>宮保花枝</v>
          </cell>
          <cell r="F21" t="str">
            <v>黑椒肉絲冬粉</v>
          </cell>
          <cell r="G21" t="str">
            <v>有機荷葉白菜</v>
          </cell>
          <cell r="H21" t="str">
            <v>雞蓉玉米濃湯</v>
          </cell>
        </row>
        <row r="22">
          <cell r="A22">
            <v>20</v>
          </cell>
          <cell r="B22">
            <v>45072</v>
          </cell>
          <cell r="C22" t="str">
            <v>五</v>
          </cell>
          <cell r="D22" t="str">
            <v>雜糧飯</v>
          </cell>
          <cell r="E22" t="str">
            <v>粉蒸肉</v>
          </cell>
          <cell r="F22" t="str">
            <v>豆瓣百頁</v>
          </cell>
          <cell r="G22" t="str">
            <v>蔥酥油菜</v>
          </cell>
          <cell r="H22" t="str">
            <v>青木瓜大骨湯</v>
          </cell>
        </row>
        <row r="23">
          <cell r="A23">
            <v>21</v>
          </cell>
          <cell r="B23">
            <v>45075</v>
          </cell>
          <cell r="C23" t="str">
            <v>一</v>
          </cell>
          <cell r="D23" t="str">
            <v>蕎麥飯</v>
          </cell>
          <cell r="E23" t="str">
            <v>椒鹽魚丁</v>
          </cell>
          <cell r="F23" t="str">
            <v>南腿白菜</v>
          </cell>
          <cell r="G23" t="str">
            <v>有機空心菜</v>
          </cell>
          <cell r="H23" t="str">
            <v>酸辣湯</v>
          </cell>
        </row>
        <row r="24">
          <cell r="A24">
            <v>22</v>
          </cell>
          <cell r="B24">
            <v>45076</v>
          </cell>
          <cell r="C24" t="str">
            <v>二</v>
          </cell>
          <cell r="D24" t="str">
            <v>有機白米飯</v>
          </cell>
          <cell r="E24" t="str">
            <v>蒜泥白肉</v>
          </cell>
          <cell r="F24" t="str">
            <v>木須炒蛋</v>
          </cell>
          <cell r="G24" t="str">
            <v>有機小白菜</v>
          </cell>
          <cell r="H24" t="str">
            <v>番茄豆腐湯</v>
          </cell>
        </row>
        <row r="25">
          <cell r="A25">
            <v>23</v>
          </cell>
          <cell r="B25">
            <v>45077</v>
          </cell>
          <cell r="C25" t="str">
            <v>三</v>
          </cell>
          <cell r="D25" t="str">
            <v>燕麥飯</v>
          </cell>
          <cell r="E25" t="str">
            <v>大千雞</v>
          </cell>
          <cell r="F25" t="str">
            <v>六一絲</v>
          </cell>
          <cell r="G25" t="str">
            <v>薑絲莧菜</v>
          </cell>
          <cell r="H25" t="str">
            <v>味噌海芽湯</v>
          </cell>
        </row>
        <row r="26">
          <cell r="A26">
            <v>24</v>
          </cell>
        </row>
        <row r="27">
          <cell r="A27">
            <v>25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">
          <cell r="L2" t="str">
            <v xml:space="preserve">        星期
學校</v>
          </cell>
          <cell r="M2" t="str">
            <v>麗山</v>
          </cell>
          <cell r="N2" t="str">
            <v>新湖</v>
          </cell>
          <cell r="O2" t="str">
            <v>西湖</v>
          </cell>
          <cell r="P2" t="str">
            <v>文湖</v>
          </cell>
          <cell r="Q2" t="str">
            <v>麗</v>
          </cell>
          <cell r="R2" t="str">
            <v>外</v>
          </cell>
          <cell r="S2" t="str">
            <v>總計</v>
          </cell>
        </row>
        <row r="3">
          <cell r="L3" t="str">
            <v>一</v>
          </cell>
          <cell r="M3">
            <v>1264</v>
          </cell>
          <cell r="N3">
            <v>720</v>
          </cell>
          <cell r="O3">
            <v>521</v>
          </cell>
          <cell r="P3">
            <v>332</v>
          </cell>
          <cell r="Q3">
            <v>1264</v>
          </cell>
          <cell r="R3">
            <v>1573</v>
          </cell>
          <cell r="S3">
            <v>2837</v>
          </cell>
        </row>
        <row r="4">
          <cell r="L4" t="str">
            <v>二</v>
          </cell>
          <cell r="M4">
            <v>1402</v>
          </cell>
          <cell r="N4">
            <v>944</v>
          </cell>
          <cell r="O4">
            <v>620</v>
          </cell>
          <cell r="P4">
            <v>404</v>
          </cell>
          <cell r="Q4">
            <v>1402</v>
          </cell>
          <cell r="R4">
            <v>1968</v>
          </cell>
          <cell r="S4">
            <v>3370</v>
          </cell>
        </row>
        <row r="5">
          <cell r="L5" t="str">
            <v>三</v>
          </cell>
          <cell r="M5">
            <v>1776</v>
          </cell>
          <cell r="N5">
            <v>0</v>
          </cell>
          <cell r="O5">
            <v>0</v>
          </cell>
          <cell r="P5">
            <v>0</v>
          </cell>
          <cell r="Q5">
            <v>1776</v>
          </cell>
          <cell r="R5">
            <v>0</v>
          </cell>
          <cell r="S5">
            <v>1776</v>
          </cell>
        </row>
        <row r="6">
          <cell r="L6" t="str">
            <v>四</v>
          </cell>
          <cell r="M6">
            <v>1260</v>
          </cell>
          <cell r="N6">
            <v>720</v>
          </cell>
          <cell r="O6">
            <v>521</v>
          </cell>
          <cell r="P6">
            <v>332</v>
          </cell>
          <cell r="Q6">
            <v>1260</v>
          </cell>
          <cell r="R6">
            <v>1573</v>
          </cell>
          <cell r="S6">
            <v>2833</v>
          </cell>
        </row>
        <row r="7">
          <cell r="L7" t="str">
            <v>五</v>
          </cell>
          <cell r="M7">
            <v>1148</v>
          </cell>
          <cell r="N7">
            <v>504</v>
          </cell>
          <cell r="O7">
            <v>408</v>
          </cell>
          <cell r="P7">
            <v>219</v>
          </cell>
          <cell r="Q7">
            <v>1148</v>
          </cell>
          <cell r="R7">
            <v>1131</v>
          </cell>
          <cell r="S7">
            <v>2279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D7F2"/>
  </sheetPr>
  <dimension ref="D1:V1198"/>
  <sheetViews>
    <sheetView view="pageBreakPreview" topLeftCell="D1" zoomScale="130" zoomScaleNormal="100" zoomScaleSheetLayoutView="130" workbookViewId="0">
      <selection activeCell="AD705" sqref="AD705"/>
    </sheetView>
  </sheetViews>
  <sheetFormatPr defaultRowHeight="15.75"/>
  <cols>
    <col min="1" max="3" width="0" style="13" hidden="1" customWidth="1"/>
    <col min="4" max="4" width="6.625" style="13" customWidth="1"/>
    <col min="5" max="5" width="14.125" style="13" customWidth="1"/>
    <col min="6" max="6" width="10.875" style="17" customWidth="1"/>
    <col min="7" max="7" width="19.5" style="13" customWidth="1"/>
    <col min="8" max="8" width="8.125" style="13" hidden="1" customWidth="1"/>
    <col min="9" max="9" width="7.125" style="13" hidden="1" customWidth="1"/>
    <col min="10" max="10" width="9.25" style="18" hidden="1" customWidth="1"/>
    <col min="11" max="11" width="9" style="18" hidden="1" customWidth="1"/>
    <col min="12" max="12" width="7.625" style="13" hidden="1" customWidth="1"/>
    <col min="13" max="13" width="8.375" style="13" hidden="1" customWidth="1"/>
    <col min="14" max="14" width="4" style="13" hidden="1" customWidth="1"/>
    <col min="15" max="16" width="9" style="14" hidden="1" customWidth="1"/>
    <col min="17" max="17" width="10.5" style="13" hidden="1" customWidth="1"/>
    <col min="18" max="18" width="10.25" style="15" hidden="1" customWidth="1"/>
    <col min="19" max="19" width="11" style="13" hidden="1" customWidth="1"/>
    <col min="20" max="20" width="9.375" style="13" hidden="1" customWidth="1"/>
    <col min="21" max="21" width="9.75" style="13" hidden="1" customWidth="1"/>
    <col min="22" max="256" width="9" style="13"/>
    <col min="257" max="259" width="0" style="13" hidden="1" customWidth="1"/>
    <col min="260" max="260" width="6.625" style="13" customWidth="1"/>
    <col min="261" max="261" width="14.125" style="13" customWidth="1"/>
    <col min="262" max="262" width="10.875" style="13" customWidth="1"/>
    <col min="263" max="263" width="19.5" style="13" customWidth="1"/>
    <col min="264" max="264" width="8.125" style="13" customWidth="1"/>
    <col min="265" max="265" width="0" style="13" hidden="1" customWidth="1"/>
    <col min="266" max="266" width="9.25" style="13" customWidth="1"/>
    <col min="267" max="267" width="0" style="13" hidden="1" customWidth="1"/>
    <col min="268" max="268" width="7.625" style="13" customWidth="1"/>
    <col min="269" max="269" width="0" style="13" hidden="1" customWidth="1"/>
    <col min="270" max="270" width="4" style="13" customWidth="1"/>
    <col min="271" max="272" width="9" style="13" customWidth="1"/>
    <col min="273" max="273" width="10.5" style="13" customWidth="1"/>
    <col min="274" max="274" width="10.25" style="13" customWidth="1"/>
    <col min="275" max="275" width="11" style="13" customWidth="1"/>
    <col min="276" max="276" width="9.375" style="13" customWidth="1"/>
    <col min="277" max="277" width="10.875" style="13" customWidth="1"/>
    <col min="278" max="512" width="9" style="13"/>
    <col min="513" max="515" width="0" style="13" hidden="1" customWidth="1"/>
    <col min="516" max="516" width="6.625" style="13" customWidth="1"/>
    <col min="517" max="517" width="14.125" style="13" customWidth="1"/>
    <col min="518" max="518" width="10.875" style="13" customWidth="1"/>
    <col min="519" max="519" width="19.5" style="13" customWidth="1"/>
    <col min="520" max="520" width="8.125" style="13" customWidth="1"/>
    <col min="521" max="521" width="0" style="13" hidden="1" customWidth="1"/>
    <col min="522" max="522" width="9.25" style="13" customWidth="1"/>
    <col min="523" max="523" width="0" style="13" hidden="1" customWidth="1"/>
    <col min="524" max="524" width="7.625" style="13" customWidth="1"/>
    <col min="525" max="525" width="0" style="13" hidden="1" customWidth="1"/>
    <col min="526" max="526" width="4" style="13" customWidth="1"/>
    <col min="527" max="528" width="9" style="13" customWidth="1"/>
    <col min="529" max="529" width="10.5" style="13" customWidth="1"/>
    <col min="530" max="530" width="10.25" style="13" customWidth="1"/>
    <col min="531" max="531" width="11" style="13" customWidth="1"/>
    <col min="532" max="532" width="9.375" style="13" customWidth="1"/>
    <col min="533" max="533" width="10.875" style="13" customWidth="1"/>
    <col min="534" max="768" width="9" style="13"/>
    <col min="769" max="771" width="0" style="13" hidden="1" customWidth="1"/>
    <col min="772" max="772" width="6.625" style="13" customWidth="1"/>
    <col min="773" max="773" width="14.125" style="13" customWidth="1"/>
    <col min="774" max="774" width="10.875" style="13" customWidth="1"/>
    <col min="775" max="775" width="19.5" style="13" customWidth="1"/>
    <col min="776" max="776" width="8.125" style="13" customWidth="1"/>
    <col min="777" max="777" width="0" style="13" hidden="1" customWidth="1"/>
    <col min="778" max="778" width="9.25" style="13" customWidth="1"/>
    <col min="779" max="779" width="0" style="13" hidden="1" customWidth="1"/>
    <col min="780" max="780" width="7.625" style="13" customWidth="1"/>
    <col min="781" max="781" width="0" style="13" hidden="1" customWidth="1"/>
    <col min="782" max="782" width="4" style="13" customWidth="1"/>
    <col min="783" max="784" width="9" style="13" customWidth="1"/>
    <col min="785" max="785" width="10.5" style="13" customWidth="1"/>
    <col min="786" max="786" width="10.25" style="13" customWidth="1"/>
    <col min="787" max="787" width="11" style="13" customWidth="1"/>
    <col min="788" max="788" width="9.375" style="13" customWidth="1"/>
    <col min="789" max="789" width="10.875" style="13" customWidth="1"/>
    <col min="790" max="1024" width="9" style="13"/>
    <col min="1025" max="1027" width="0" style="13" hidden="1" customWidth="1"/>
    <col min="1028" max="1028" width="6.625" style="13" customWidth="1"/>
    <col min="1029" max="1029" width="14.125" style="13" customWidth="1"/>
    <col min="1030" max="1030" width="10.875" style="13" customWidth="1"/>
    <col min="1031" max="1031" width="19.5" style="13" customWidth="1"/>
    <col min="1032" max="1032" width="8.125" style="13" customWidth="1"/>
    <col min="1033" max="1033" width="0" style="13" hidden="1" customWidth="1"/>
    <col min="1034" max="1034" width="9.25" style="13" customWidth="1"/>
    <col min="1035" max="1035" width="0" style="13" hidden="1" customWidth="1"/>
    <col min="1036" max="1036" width="7.625" style="13" customWidth="1"/>
    <col min="1037" max="1037" width="0" style="13" hidden="1" customWidth="1"/>
    <col min="1038" max="1038" width="4" style="13" customWidth="1"/>
    <col min="1039" max="1040" width="9" style="13" customWidth="1"/>
    <col min="1041" max="1041" width="10.5" style="13" customWidth="1"/>
    <col min="1042" max="1042" width="10.25" style="13" customWidth="1"/>
    <col min="1043" max="1043" width="11" style="13" customWidth="1"/>
    <col min="1044" max="1044" width="9.375" style="13" customWidth="1"/>
    <col min="1045" max="1045" width="10.875" style="13" customWidth="1"/>
    <col min="1046" max="1280" width="9" style="13"/>
    <col min="1281" max="1283" width="0" style="13" hidden="1" customWidth="1"/>
    <col min="1284" max="1284" width="6.625" style="13" customWidth="1"/>
    <col min="1285" max="1285" width="14.125" style="13" customWidth="1"/>
    <col min="1286" max="1286" width="10.875" style="13" customWidth="1"/>
    <col min="1287" max="1287" width="19.5" style="13" customWidth="1"/>
    <col min="1288" max="1288" width="8.125" style="13" customWidth="1"/>
    <col min="1289" max="1289" width="0" style="13" hidden="1" customWidth="1"/>
    <col min="1290" max="1290" width="9.25" style="13" customWidth="1"/>
    <col min="1291" max="1291" width="0" style="13" hidden="1" customWidth="1"/>
    <col min="1292" max="1292" width="7.625" style="13" customWidth="1"/>
    <col min="1293" max="1293" width="0" style="13" hidden="1" customWidth="1"/>
    <col min="1294" max="1294" width="4" style="13" customWidth="1"/>
    <col min="1295" max="1296" width="9" style="13" customWidth="1"/>
    <col min="1297" max="1297" width="10.5" style="13" customWidth="1"/>
    <col min="1298" max="1298" width="10.25" style="13" customWidth="1"/>
    <col min="1299" max="1299" width="11" style="13" customWidth="1"/>
    <col min="1300" max="1300" width="9.375" style="13" customWidth="1"/>
    <col min="1301" max="1301" width="10.875" style="13" customWidth="1"/>
    <col min="1302" max="1536" width="9" style="13"/>
    <col min="1537" max="1539" width="0" style="13" hidden="1" customWidth="1"/>
    <col min="1540" max="1540" width="6.625" style="13" customWidth="1"/>
    <col min="1541" max="1541" width="14.125" style="13" customWidth="1"/>
    <col min="1542" max="1542" width="10.875" style="13" customWidth="1"/>
    <col min="1543" max="1543" width="19.5" style="13" customWidth="1"/>
    <col min="1544" max="1544" width="8.125" style="13" customWidth="1"/>
    <col min="1545" max="1545" width="0" style="13" hidden="1" customWidth="1"/>
    <col min="1546" max="1546" width="9.25" style="13" customWidth="1"/>
    <col min="1547" max="1547" width="0" style="13" hidden="1" customWidth="1"/>
    <col min="1548" max="1548" width="7.625" style="13" customWidth="1"/>
    <col min="1549" max="1549" width="0" style="13" hidden="1" customWidth="1"/>
    <col min="1550" max="1550" width="4" style="13" customWidth="1"/>
    <col min="1551" max="1552" width="9" style="13" customWidth="1"/>
    <col min="1553" max="1553" width="10.5" style="13" customWidth="1"/>
    <col min="1554" max="1554" width="10.25" style="13" customWidth="1"/>
    <col min="1555" max="1555" width="11" style="13" customWidth="1"/>
    <col min="1556" max="1556" width="9.375" style="13" customWidth="1"/>
    <col min="1557" max="1557" width="10.875" style="13" customWidth="1"/>
    <col min="1558" max="1792" width="9" style="13"/>
    <col min="1793" max="1795" width="0" style="13" hidden="1" customWidth="1"/>
    <col min="1796" max="1796" width="6.625" style="13" customWidth="1"/>
    <col min="1797" max="1797" width="14.125" style="13" customWidth="1"/>
    <col min="1798" max="1798" width="10.875" style="13" customWidth="1"/>
    <col min="1799" max="1799" width="19.5" style="13" customWidth="1"/>
    <col min="1800" max="1800" width="8.125" style="13" customWidth="1"/>
    <col min="1801" max="1801" width="0" style="13" hidden="1" customWidth="1"/>
    <col min="1802" max="1802" width="9.25" style="13" customWidth="1"/>
    <col min="1803" max="1803" width="0" style="13" hidden="1" customWidth="1"/>
    <col min="1804" max="1804" width="7.625" style="13" customWidth="1"/>
    <col min="1805" max="1805" width="0" style="13" hidden="1" customWidth="1"/>
    <col min="1806" max="1806" width="4" style="13" customWidth="1"/>
    <col min="1807" max="1808" width="9" style="13" customWidth="1"/>
    <col min="1809" max="1809" width="10.5" style="13" customWidth="1"/>
    <col min="1810" max="1810" width="10.25" style="13" customWidth="1"/>
    <col min="1811" max="1811" width="11" style="13" customWidth="1"/>
    <col min="1812" max="1812" width="9.375" style="13" customWidth="1"/>
    <col min="1813" max="1813" width="10.875" style="13" customWidth="1"/>
    <col min="1814" max="2048" width="9" style="13"/>
    <col min="2049" max="2051" width="0" style="13" hidden="1" customWidth="1"/>
    <col min="2052" max="2052" width="6.625" style="13" customWidth="1"/>
    <col min="2053" max="2053" width="14.125" style="13" customWidth="1"/>
    <col min="2054" max="2054" width="10.875" style="13" customWidth="1"/>
    <col min="2055" max="2055" width="19.5" style="13" customWidth="1"/>
    <col min="2056" max="2056" width="8.125" style="13" customWidth="1"/>
    <col min="2057" max="2057" width="0" style="13" hidden="1" customWidth="1"/>
    <col min="2058" max="2058" width="9.25" style="13" customWidth="1"/>
    <col min="2059" max="2059" width="0" style="13" hidden="1" customWidth="1"/>
    <col min="2060" max="2060" width="7.625" style="13" customWidth="1"/>
    <col min="2061" max="2061" width="0" style="13" hidden="1" customWidth="1"/>
    <col min="2062" max="2062" width="4" style="13" customWidth="1"/>
    <col min="2063" max="2064" width="9" style="13" customWidth="1"/>
    <col min="2065" max="2065" width="10.5" style="13" customWidth="1"/>
    <col min="2066" max="2066" width="10.25" style="13" customWidth="1"/>
    <col min="2067" max="2067" width="11" style="13" customWidth="1"/>
    <col min="2068" max="2068" width="9.375" style="13" customWidth="1"/>
    <col min="2069" max="2069" width="10.875" style="13" customWidth="1"/>
    <col min="2070" max="2304" width="9" style="13"/>
    <col min="2305" max="2307" width="0" style="13" hidden="1" customWidth="1"/>
    <col min="2308" max="2308" width="6.625" style="13" customWidth="1"/>
    <col min="2309" max="2309" width="14.125" style="13" customWidth="1"/>
    <col min="2310" max="2310" width="10.875" style="13" customWidth="1"/>
    <col min="2311" max="2311" width="19.5" style="13" customWidth="1"/>
    <col min="2312" max="2312" width="8.125" style="13" customWidth="1"/>
    <col min="2313" max="2313" width="0" style="13" hidden="1" customWidth="1"/>
    <col min="2314" max="2314" width="9.25" style="13" customWidth="1"/>
    <col min="2315" max="2315" width="0" style="13" hidden="1" customWidth="1"/>
    <col min="2316" max="2316" width="7.625" style="13" customWidth="1"/>
    <col min="2317" max="2317" width="0" style="13" hidden="1" customWidth="1"/>
    <col min="2318" max="2318" width="4" style="13" customWidth="1"/>
    <col min="2319" max="2320" width="9" style="13" customWidth="1"/>
    <col min="2321" max="2321" width="10.5" style="13" customWidth="1"/>
    <col min="2322" max="2322" width="10.25" style="13" customWidth="1"/>
    <col min="2323" max="2323" width="11" style="13" customWidth="1"/>
    <col min="2324" max="2324" width="9.375" style="13" customWidth="1"/>
    <col min="2325" max="2325" width="10.875" style="13" customWidth="1"/>
    <col min="2326" max="2560" width="9" style="13"/>
    <col min="2561" max="2563" width="0" style="13" hidden="1" customWidth="1"/>
    <col min="2564" max="2564" width="6.625" style="13" customWidth="1"/>
    <col min="2565" max="2565" width="14.125" style="13" customWidth="1"/>
    <col min="2566" max="2566" width="10.875" style="13" customWidth="1"/>
    <col min="2567" max="2567" width="19.5" style="13" customWidth="1"/>
    <col min="2568" max="2568" width="8.125" style="13" customWidth="1"/>
    <col min="2569" max="2569" width="0" style="13" hidden="1" customWidth="1"/>
    <col min="2570" max="2570" width="9.25" style="13" customWidth="1"/>
    <col min="2571" max="2571" width="0" style="13" hidden="1" customWidth="1"/>
    <col min="2572" max="2572" width="7.625" style="13" customWidth="1"/>
    <col min="2573" max="2573" width="0" style="13" hidden="1" customWidth="1"/>
    <col min="2574" max="2574" width="4" style="13" customWidth="1"/>
    <col min="2575" max="2576" width="9" style="13" customWidth="1"/>
    <col min="2577" max="2577" width="10.5" style="13" customWidth="1"/>
    <col min="2578" max="2578" width="10.25" style="13" customWidth="1"/>
    <col min="2579" max="2579" width="11" style="13" customWidth="1"/>
    <col min="2580" max="2580" width="9.375" style="13" customWidth="1"/>
    <col min="2581" max="2581" width="10.875" style="13" customWidth="1"/>
    <col min="2582" max="2816" width="9" style="13"/>
    <col min="2817" max="2819" width="0" style="13" hidden="1" customWidth="1"/>
    <col min="2820" max="2820" width="6.625" style="13" customWidth="1"/>
    <col min="2821" max="2821" width="14.125" style="13" customWidth="1"/>
    <col min="2822" max="2822" width="10.875" style="13" customWidth="1"/>
    <col min="2823" max="2823" width="19.5" style="13" customWidth="1"/>
    <col min="2824" max="2824" width="8.125" style="13" customWidth="1"/>
    <col min="2825" max="2825" width="0" style="13" hidden="1" customWidth="1"/>
    <col min="2826" max="2826" width="9.25" style="13" customWidth="1"/>
    <col min="2827" max="2827" width="0" style="13" hidden="1" customWidth="1"/>
    <col min="2828" max="2828" width="7.625" style="13" customWidth="1"/>
    <col min="2829" max="2829" width="0" style="13" hidden="1" customWidth="1"/>
    <col min="2830" max="2830" width="4" style="13" customWidth="1"/>
    <col min="2831" max="2832" width="9" style="13" customWidth="1"/>
    <col min="2833" max="2833" width="10.5" style="13" customWidth="1"/>
    <col min="2834" max="2834" width="10.25" style="13" customWidth="1"/>
    <col min="2835" max="2835" width="11" style="13" customWidth="1"/>
    <col min="2836" max="2836" width="9.375" style="13" customWidth="1"/>
    <col min="2837" max="2837" width="10.875" style="13" customWidth="1"/>
    <col min="2838" max="3072" width="9" style="13"/>
    <col min="3073" max="3075" width="0" style="13" hidden="1" customWidth="1"/>
    <col min="3076" max="3076" width="6.625" style="13" customWidth="1"/>
    <col min="3077" max="3077" width="14.125" style="13" customWidth="1"/>
    <col min="3078" max="3078" width="10.875" style="13" customWidth="1"/>
    <col min="3079" max="3079" width="19.5" style="13" customWidth="1"/>
    <col min="3080" max="3080" width="8.125" style="13" customWidth="1"/>
    <col min="3081" max="3081" width="0" style="13" hidden="1" customWidth="1"/>
    <col min="3082" max="3082" width="9.25" style="13" customWidth="1"/>
    <col min="3083" max="3083" width="0" style="13" hidden="1" customWidth="1"/>
    <col min="3084" max="3084" width="7.625" style="13" customWidth="1"/>
    <col min="3085" max="3085" width="0" style="13" hidden="1" customWidth="1"/>
    <col min="3086" max="3086" width="4" style="13" customWidth="1"/>
    <col min="3087" max="3088" width="9" style="13" customWidth="1"/>
    <col min="3089" max="3089" width="10.5" style="13" customWidth="1"/>
    <col min="3090" max="3090" width="10.25" style="13" customWidth="1"/>
    <col min="3091" max="3091" width="11" style="13" customWidth="1"/>
    <col min="3092" max="3092" width="9.375" style="13" customWidth="1"/>
    <col min="3093" max="3093" width="10.875" style="13" customWidth="1"/>
    <col min="3094" max="3328" width="9" style="13"/>
    <col min="3329" max="3331" width="0" style="13" hidden="1" customWidth="1"/>
    <col min="3332" max="3332" width="6.625" style="13" customWidth="1"/>
    <col min="3333" max="3333" width="14.125" style="13" customWidth="1"/>
    <col min="3334" max="3334" width="10.875" style="13" customWidth="1"/>
    <col min="3335" max="3335" width="19.5" style="13" customWidth="1"/>
    <col min="3336" max="3336" width="8.125" style="13" customWidth="1"/>
    <col min="3337" max="3337" width="0" style="13" hidden="1" customWidth="1"/>
    <col min="3338" max="3338" width="9.25" style="13" customWidth="1"/>
    <col min="3339" max="3339" width="0" style="13" hidden="1" customWidth="1"/>
    <col min="3340" max="3340" width="7.625" style="13" customWidth="1"/>
    <col min="3341" max="3341" width="0" style="13" hidden="1" customWidth="1"/>
    <col min="3342" max="3342" width="4" style="13" customWidth="1"/>
    <col min="3343" max="3344" width="9" style="13" customWidth="1"/>
    <col min="3345" max="3345" width="10.5" style="13" customWidth="1"/>
    <col min="3346" max="3346" width="10.25" style="13" customWidth="1"/>
    <col min="3347" max="3347" width="11" style="13" customWidth="1"/>
    <col min="3348" max="3348" width="9.375" style="13" customWidth="1"/>
    <col min="3349" max="3349" width="10.875" style="13" customWidth="1"/>
    <col min="3350" max="3584" width="9" style="13"/>
    <col min="3585" max="3587" width="0" style="13" hidden="1" customWidth="1"/>
    <col min="3588" max="3588" width="6.625" style="13" customWidth="1"/>
    <col min="3589" max="3589" width="14.125" style="13" customWidth="1"/>
    <col min="3590" max="3590" width="10.875" style="13" customWidth="1"/>
    <col min="3591" max="3591" width="19.5" style="13" customWidth="1"/>
    <col min="3592" max="3592" width="8.125" style="13" customWidth="1"/>
    <col min="3593" max="3593" width="0" style="13" hidden="1" customWidth="1"/>
    <col min="3594" max="3594" width="9.25" style="13" customWidth="1"/>
    <col min="3595" max="3595" width="0" style="13" hidden="1" customWidth="1"/>
    <col min="3596" max="3596" width="7.625" style="13" customWidth="1"/>
    <col min="3597" max="3597" width="0" style="13" hidden="1" customWidth="1"/>
    <col min="3598" max="3598" width="4" style="13" customWidth="1"/>
    <col min="3599" max="3600" width="9" style="13" customWidth="1"/>
    <col min="3601" max="3601" width="10.5" style="13" customWidth="1"/>
    <col min="3602" max="3602" width="10.25" style="13" customWidth="1"/>
    <col min="3603" max="3603" width="11" style="13" customWidth="1"/>
    <col min="3604" max="3604" width="9.375" style="13" customWidth="1"/>
    <col min="3605" max="3605" width="10.875" style="13" customWidth="1"/>
    <col min="3606" max="3840" width="9" style="13"/>
    <col min="3841" max="3843" width="0" style="13" hidden="1" customWidth="1"/>
    <col min="3844" max="3844" width="6.625" style="13" customWidth="1"/>
    <col min="3845" max="3845" width="14.125" style="13" customWidth="1"/>
    <col min="3846" max="3846" width="10.875" style="13" customWidth="1"/>
    <col min="3847" max="3847" width="19.5" style="13" customWidth="1"/>
    <col min="3848" max="3848" width="8.125" style="13" customWidth="1"/>
    <col min="3849" max="3849" width="0" style="13" hidden="1" customWidth="1"/>
    <col min="3850" max="3850" width="9.25" style="13" customWidth="1"/>
    <col min="3851" max="3851" width="0" style="13" hidden="1" customWidth="1"/>
    <col min="3852" max="3852" width="7.625" style="13" customWidth="1"/>
    <col min="3853" max="3853" width="0" style="13" hidden="1" customWidth="1"/>
    <col min="3854" max="3854" width="4" style="13" customWidth="1"/>
    <col min="3855" max="3856" width="9" style="13" customWidth="1"/>
    <col min="3857" max="3857" width="10.5" style="13" customWidth="1"/>
    <col min="3858" max="3858" width="10.25" style="13" customWidth="1"/>
    <col min="3859" max="3859" width="11" style="13" customWidth="1"/>
    <col min="3860" max="3860" width="9.375" style="13" customWidth="1"/>
    <col min="3861" max="3861" width="10.875" style="13" customWidth="1"/>
    <col min="3862" max="4096" width="9" style="13"/>
    <col min="4097" max="4099" width="0" style="13" hidden="1" customWidth="1"/>
    <col min="4100" max="4100" width="6.625" style="13" customWidth="1"/>
    <col min="4101" max="4101" width="14.125" style="13" customWidth="1"/>
    <col min="4102" max="4102" width="10.875" style="13" customWidth="1"/>
    <col min="4103" max="4103" width="19.5" style="13" customWidth="1"/>
    <col min="4104" max="4104" width="8.125" style="13" customWidth="1"/>
    <col min="4105" max="4105" width="0" style="13" hidden="1" customWidth="1"/>
    <col min="4106" max="4106" width="9.25" style="13" customWidth="1"/>
    <col min="4107" max="4107" width="0" style="13" hidden="1" customWidth="1"/>
    <col min="4108" max="4108" width="7.625" style="13" customWidth="1"/>
    <col min="4109" max="4109" width="0" style="13" hidden="1" customWidth="1"/>
    <col min="4110" max="4110" width="4" style="13" customWidth="1"/>
    <col min="4111" max="4112" width="9" style="13" customWidth="1"/>
    <col min="4113" max="4113" width="10.5" style="13" customWidth="1"/>
    <col min="4114" max="4114" width="10.25" style="13" customWidth="1"/>
    <col min="4115" max="4115" width="11" style="13" customWidth="1"/>
    <col min="4116" max="4116" width="9.375" style="13" customWidth="1"/>
    <col min="4117" max="4117" width="10.875" style="13" customWidth="1"/>
    <col min="4118" max="4352" width="9" style="13"/>
    <col min="4353" max="4355" width="0" style="13" hidden="1" customWidth="1"/>
    <col min="4356" max="4356" width="6.625" style="13" customWidth="1"/>
    <col min="4357" max="4357" width="14.125" style="13" customWidth="1"/>
    <col min="4358" max="4358" width="10.875" style="13" customWidth="1"/>
    <col min="4359" max="4359" width="19.5" style="13" customWidth="1"/>
    <col min="4360" max="4360" width="8.125" style="13" customWidth="1"/>
    <col min="4361" max="4361" width="0" style="13" hidden="1" customWidth="1"/>
    <col min="4362" max="4362" width="9.25" style="13" customWidth="1"/>
    <col min="4363" max="4363" width="0" style="13" hidden="1" customWidth="1"/>
    <col min="4364" max="4364" width="7.625" style="13" customWidth="1"/>
    <col min="4365" max="4365" width="0" style="13" hidden="1" customWidth="1"/>
    <col min="4366" max="4366" width="4" style="13" customWidth="1"/>
    <col min="4367" max="4368" width="9" style="13" customWidth="1"/>
    <col min="4369" max="4369" width="10.5" style="13" customWidth="1"/>
    <col min="4370" max="4370" width="10.25" style="13" customWidth="1"/>
    <col min="4371" max="4371" width="11" style="13" customWidth="1"/>
    <col min="4372" max="4372" width="9.375" style="13" customWidth="1"/>
    <col min="4373" max="4373" width="10.875" style="13" customWidth="1"/>
    <col min="4374" max="4608" width="9" style="13"/>
    <col min="4609" max="4611" width="0" style="13" hidden="1" customWidth="1"/>
    <col min="4612" max="4612" width="6.625" style="13" customWidth="1"/>
    <col min="4613" max="4613" width="14.125" style="13" customWidth="1"/>
    <col min="4614" max="4614" width="10.875" style="13" customWidth="1"/>
    <col min="4615" max="4615" width="19.5" style="13" customWidth="1"/>
    <col min="4616" max="4616" width="8.125" style="13" customWidth="1"/>
    <col min="4617" max="4617" width="0" style="13" hidden="1" customWidth="1"/>
    <col min="4618" max="4618" width="9.25" style="13" customWidth="1"/>
    <col min="4619" max="4619" width="0" style="13" hidden="1" customWidth="1"/>
    <col min="4620" max="4620" width="7.625" style="13" customWidth="1"/>
    <col min="4621" max="4621" width="0" style="13" hidden="1" customWidth="1"/>
    <col min="4622" max="4622" width="4" style="13" customWidth="1"/>
    <col min="4623" max="4624" width="9" style="13" customWidth="1"/>
    <col min="4625" max="4625" width="10.5" style="13" customWidth="1"/>
    <col min="4626" max="4626" width="10.25" style="13" customWidth="1"/>
    <col min="4627" max="4627" width="11" style="13" customWidth="1"/>
    <col min="4628" max="4628" width="9.375" style="13" customWidth="1"/>
    <col min="4629" max="4629" width="10.875" style="13" customWidth="1"/>
    <col min="4630" max="4864" width="9" style="13"/>
    <col min="4865" max="4867" width="0" style="13" hidden="1" customWidth="1"/>
    <col min="4868" max="4868" width="6.625" style="13" customWidth="1"/>
    <col min="4869" max="4869" width="14.125" style="13" customWidth="1"/>
    <col min="4870" max="4870" width="10.875" style="13" customWidth="1"/>
    <col min="4871" max="4871" width="19.5" style="13" customWidth="1"/>
    <col min="4872" max="4872" width="8.125" style="13" customWidth="1"/>
    <col min="4873" max="4873" width="0" style="13" hidden="1" customWidth="1"/>
    <col min="4874" max="4874" width="9.25" style="13" customWidth="1"/>
    <col min="4875" max="4875" width="0" style="13" hidden="1" customWidth="1"/>
    <col min="4876" max="4876" width="7.625" style="13" customWidth="1"/>
    <col min="4877" max="4877" width="0" style="13" hidden="1" customWidth="1"/>
    <col min="4878" max="4878" width="4" style="13" customWidth="1"/>
    <col min="4879" max="4880" width="9" style="13" customWidth="1"/>
    <col min="4881" max="4881" width="10.5" style="13" customWidth="1"/>
    <col min="4882" max="4882" width="10.25" style="13" customWidth="1"/>
    <col min="4883" max="4883" width="11" style="13" customWidth="1"/>
    <col min="4884" max="4884" width="9.375" style="13" customWidth="1"/>
    <col min="4885" max="4885" width="10.875" style="13" customWidth="1"/>
    <col min="4886" max="5120" width="9" style="13"/>
    <col min="5121" max="5123" width="0" style="13" hidden="1" customWidth="1"/>
    <col min="5124" max="5124" width="6.625" style="13" customWidth="1"/>
    <col min="5125" max="5125" width="14.125" style="13" customWidth="1"/>
    <col min="5126" max="5126" width="10.875" style="13" customWidth="1"/>
    <col min="5127" max="5127" width="19.5" style="13" customWidth="1"/>
    <col min="5128" max="5128" width="8.125" style="13" customWidth="1"/>
    <col min="5129" max="5129" width="0" style="13" hidden="1" customWidth="1"/>
    <col min="5130" max="5130" width="9.25" style="13" customWidth="1"/>
    <col min="5131" max="5131" width="0" style="13" hidden="1" customWidth="1"/>
    <col min="5132" max="5132" width="7.625" style="13" customWidth="1"/>
    <col min="5133" max="5133" width="0" style="13" hidden="1" customWidth="1"/>
    <col min="5134" max="5134" width="4" style="13" customWidth="1"/>
    <col min="5135" max="5136" width="9" style="13" customWidth="1"/>
    <col min="5137" max="5137" width="10.5" style="13" customWidth="1"/>
    <col min="5138" max="5138" width="10.25" style="13" customWidth="1"/>
    <col min="5139" max="5139" width="11" style="13" customWidth="1"/>
    <col min="5140" max="5140" width="9.375" style="13" customWidth="1"/>
    <col min="5141" max="5141" width="10.875" style="13" customWidth="1"/>
    <col min="5142" max="5376" width="9" style="13"/>
    <col min="5377" max="5379" width="0" style="13" hidden="1" customWidth="1"/>
    <col min="5380" max="5380" width="6.625" style="13" customWidth="1"/>
    <col min="5381" max="5381" width="14.125" style="13" customWidth="1"/>
    <col min="5382" max="5382" width="10.875" style="13" customWidth="1"/>
    <col min="5383" max="5383" width="19.5" style="13" customWidth="1"/>
    <col min="5384" max="5384" width="8.125" style="13" customWidth="1"/>
    <col min="5385" max="5385" width="0" style="13" hidden="1" customWidth="1"/>
    <col min="5386" max="5386" width="9.25" style="13" customWidth="1"/>
    <col min="5387" max="5387" width="0" style="13" hidden="1" customWidth="1"/>
    <col min="5388" max="5388" width="7.625" style="13" customWidth="1"/>
    <col min="5389" max="5389" width="0" style="13" hidden="1" customWidth="1"/>
    <col min="5390" max="5390" width="4" style="13" customWidth="1"/>
    <col min="5391" max="5392" width="9" style="13" customWidth="1"/>
    <col min="5393" max="5393" width="10.5" style="13" customWidth="1"/>
    <col min="5394" max="5394" width="10.25" style="13" customWidth="1"/>
    <col min="5395" max="5395" width="11" style="13" customWidth="1"/>
    <col min="5396" max="5396" width="9.375" style="13" customWidth="1"/>
    <col min="5397" max="5397" width="10.875" style="13" customWidth="1"/>
    <col min="5398" max="5632" width="9" style="13"/>
    <col min="5633" max="5635" width="0" style="13" hidden="1" customWidth="1"/>
    <col min="5636" max="5636" width="6.625" style="13" customWidth="1"/>
    <col min="5637" max="5637" width="14.125" style="13" customWidth="1"/>
    <col min="5638" max="5638" width="10.875" style="13" customWidth="1"/>
    <col min="5639" max="5639" width="19.5" style="13" customWidth="1"/>
    <col min="5640" max="5640" width="8.125" style="13" customWidth="1"/>
    <col min="5641" max="5641" width="0" style="13" hidden="1" customWidth="1"/>
    <col min="5642" max="5642" width="9.25" style="13" customWidth="1"/>
    <col min="5643" max="5643" width="0" style="13" hidden="1" customWidth="1"/>
    <col min="5644" max="5644" width="7.625" style="13" customWidth="1"/>
    <col min="5645" max="5645" width="0" style="13" hidden="1" customWidth="1"/>
    <col min="5646" max="5646" width="4" style="13" customWidth="1"/>
    <col min="5647" max="5648" width="9" style="13" customWidth="1"/>
    <col min="5649" max="5649" width="10.5" style="13" customWidth="1"/>
    <col min="5650" max="5650" width="10.25" style="13" customWidth="1"/>
    <col min="5651" max="5651" width="11" style="13" customWidth="1"/>
    <col min="5652" max="5652" width="9.375" style="13" customWidth="1"/>
    <col min="5653" max="5653" width="10.875" style="13" customWidth="1"/>
    <col min="5654" max="5888" width="9" style="13"/>
    <col min="5889" max="5891" width="0" style="13" hidden="1" customWidth="1"/>
    <col min="5892" max="5892" width="6.625" style="13" customWidth="1"/>
    <col min="5893" max="5893" width="14.125" style="13" customWidth="1"/>
    <col min="5894" max="5894" width="10.875" style="13" customWidth="1"/>
    <col min="5895" max="5895" width="19.5" style="13" customWidth="1"/>
    <col min="5896" max="5896" width="8.125" style="13" customWidth="1"/>
    <col min="5897" max="5897" width="0" style="13" hidden="1" customWidth="1"/>
    <col min="5898" max="5898" width="9.25" style="13" customWidth="1"/>
    <col min="5899" max="5899" width="0" style="13" hidden="1" customWidth="1"/>
    <col min="5900" max="5900" width="7.625" style="13" customWidth="1"/>
    <col min="5901" max="5901" width="0" style="13" hidden="1" customWidth="1"/>
    <col min="5902" max="5902" width="4" style="13" customWidth="1"/>
    <col min="5903" max="5904" width="9" style="13" customWidth="1"/>
    <col min="5905" max="5905" width="10.5" style="13" customWidth="1"/>
    <col min="5906" max="5906" width="10.25" style="13" customWidth="1"/>
    <col min="5907" max="5907" width="11" style="13" customWidth="1"/>
    <col min="5908" max="5908" width="9.375" style="13" customWidth="1"/>
    <col min="5909" max="5909" width="10.875" style="13" customWidth="1"/>
    <col min="5910" max="6144" width="9" style="13"/>
    <col min="6145" max="6147" width="0" style="13" hidden="1" customWidth="1"/>
    <col min="6148" max="6148" width="6.625" style="13" customWidth="1"/>
    <col min="6149" max="6149" width="14.125" style="13" customWidth="1"/>
    <col min="6150" max="6150" width="10.875" style="13" customWidth="1"/>
    <col min="6151" max="6151" width="19.5" style="13" customWidth="1"/>
    <col min="6152" max="6152" width="8.125" style="13" customWidth="1"/>
    <col min="6153" max="6153" width="0" style="13" hidden="1" customWidth="1"/>
    <col min="6154" max="6154" width="9.25" style="13" customWidth="1"/>
    <col min="6155" max="6155" width="0" style="13" hidden="1" customWidth="1"/>
    <col min="6156" max="6156" width="7.625" style="13" customWidth="1"/>
    <col min="6157" max="6157" width="0" style="13" hidden="1" customWidth="1"/>
    <col min="6158" max="6158" width="4" style="13" customWidth="1"/>
    <col min="6159" max="6160" width="9" style="13" customWidth="1"/>
    <col min="6161" max="6161" width="10.5" style="13" customWidth="1"/>
    <col min="6162" max="6162" width="10.25" style="13" customWidth="1"/>
    <col min="6163" max="6163" width="11" style="13" customWidth="1"/>
    <col min="6164" max="6164" width="9.375" style="13" customWidth="1"/>
    <col min="6165" max="6165" width="10.875" style="13" customWidth="1"/>
    <col min="6166" max="6400" width="9" style="13"/>
    <col min="6401" max="6403" width="0" style="13" hidden="1" customWidth="1"/>
    <col min="6404" max="6404" width="6.625" style="13" customWidth="1"/>
    <col min="6405" max="6405" width="14.125" style="13" customWidth="1"/>
    <col min="6406" max="6406" width="10.875" style="13" customWidth="1"/>
    <col min="6407" max="6407" width="19.5" style="13" customWidth="1"/>
    <col min="6408" max="6408" width="8.125" style="13" customWidth="1"/>
    <col min="6409" max="6409" width="0" style="13" hidden="1" customWidth="1"/>
    <col min="6410" max="6410" width="9.25" style="13" customWidth="1"/>
    <col min="6411" max="6411" width="0" style="13" hidden="1" customWidth="1"/>
    <col min="6412" max="6412" width="7.625" style="13" customWidth="1"/>
    <col min="6413" max="6413" width="0" style="13" hidden="1" customWidth="1"/>
    <col min="6414" max="6414" width="4" style="13" customWidth="1"/>
    <col min="6415" max="6416" width="9" style="13" customWidth="1"/>
    <col min="6417" max="6417" width="10.5" style="13" customWidth="1"/>
    <col min="6418" max="6418" width="10.25" style="13" customWidth="1"/>
    <col min="6419" max="6419" width="11" style="13" customWidth="1"/>
    <col min="6420" max="6420" width="9.375" style="13" customWidth="1"/>
    <col min="6421" max="6421" width="10.875" style="13" customWidth="1"/>
    <col min="6422" max="6656" width="9" style="13"/>
    <col min="6657" max="6659" width="0" style="13" hidden="1" customWidth="1"/>
    <col min="6660" max="6660" width="6.625" style="13" customWidth="1"/>
    <col min="6661" max="6661" width="14.125" style="13" customWidth="1"/>
    <col min="6662" max="6662" width="10.875" style="13" customWidth="1"/>
    <col min="6663" max="6663" width="19.5" style="13" customWidth="1"/>
    <col min="6664" max="6664" width="8.125" style="13" customWidth="1"/>
    <col min="6665" max="6665" width="0" style="13" hidden="1" customWidth="1"/>
    <col min="6666" max="6666" width="9.25" style="13" customWidth="1"/>
    <col min="6667" max="6667" width="0" style="13" hidden="1" customWidth="1"/>
    <col min="6668" max="6668" width="7.625" style="13" customWidth="1"/>
    <col min="6669" max="6669" width="0" style="13" hidden="1" customWidth="1"/>
    <col min="6670" max="6670" width="4" style="13" customWidth="1"/>
    <col min="6671" max="6672" width="9" style="13" customWidth="1"/>
    <col min="6673" max="6673" width="10.5" style="13" customWidth="1"/>
    <col min="6674" max="6674" width="10.25" style="13" customWidth="1"/>
    <col min="6675" max="6675" width="11" style="13" customWidth="1"/>
    <col min="6676" max="6676" width="9.375" style="13" customWidth="1"/>
    <col min="6677" max="6677" width="10.875" style="13" customWidth="1"/>
    <col min="6678" max="6912" width="9" style="13"/>
    <col min="6913" max="6915" width="0" style="13" hidden="1" customWidth="1"/>
    <col min="6916" max="6916" width="6.625" style="13" customWidth="1"/>
    <col min="6917" max="6917" width="14.125" style="13" customWidth="1"/>
    <col min="6918" max="6918" width="10.875" style="13" customWidth="1"/>
    <col min="6919" max="6919" width="19.5" style="13" customWidth="1"/>
    <col min="6920" max="6920" width="8.125" style="13" customWidth="1"/>
    <col min="6921" max="6921" width="0" style="13" hidden="1" customWidth="1"/>
    <col min="6922" max="6922" width="9.25" style="13" customWidth="1"/>
    <col min="6923" max="6923" width="0" style="13" hidden="1" customWidth="1"/>
    <col min="6924" max="6924" width="7.625" style="13" customWidth="1"/>
    <col min="6925" max="6925" width="0" style="13" hidden="1" customWidth="1"/>
    <col min="6926" max="6926" width="4" style="13" customWidth="1"/>
    <col min="6927" max="6928" width="9" style="13" customWidth="1"/>
    <col min="6929" max="6929" width="10.5" style="13" customWidth="1"/>
    <col min="6930" max="6930" width="10.25" style="13" customWidth="1"/>
    <col min="6931" max="6931" width="11" style="13" customWidth="1"/>
    <col min="6932" max="6932" width="9.375" style="13" customWidth="1"/>
    <col min="6933" max="6933" width="10.875" style="13" customWidth="1"/>
    <col min="6934" max="7168" width="9" style="13"/>
    <col min="7169" max="7171" width="0" style="13" hidden="1" customWidth="1"/>
    <col min="7172" max="7172" width="6.625" style="13" customWidth="1"/>
    <col min="7173" max="7173" width="14.125" style="13" customWidth="1"/>
    <col min="7174" max="7174" width="10.875" style="13" customWidth="1"/>
    <col min="7175" max="7175" width="19.5" style="13" customWidth="1"/>
    <col min="7176" max="7176" width="8.125" style="13" customWidth="1"/>
    <col min="7177" max="7177" width="0" style="13" hidden="1" customWidth="1"/>
    <col min="7178" max="7178" width="9.25" style="13" customWidth="1"/>
    <col min="7179" max="7179" width="0" style="13" hidden="1" customWidth="1"/>
    <col min="7180" max="7180" width="7.625" style="13" customWidth="1"/>
    <col min="7181" max="7181" width="0" style="13" hidden="1" customWidth="1"/>
    <col min="7182" max="7182" width="4" style="13" customWidth="1"/>
    <col min="7183" max="7184" width="9" style="13" customWidth="1"/>
    <col min="7185" max="7185" width="10.5" style="13" customWidth="1"/>
    <col min="7186" max="7186" width="10.25" style="13" customWidth="1"/>
    <col min="7187" max="7187" width="11" style="13" customWidth="1"/>
    <col min="7188" max="7188" width="9.375" style="13" customWidth="1"/>
    <col min="7189" max="7189" width="10.875" style="13" customWidth="1"/>
    <col min="7190" max="7424" width="9" style="13"/>
    <col min="7425" max="7427" width="0" style="13" hidden="1" customWidth="1"/>
    <col min="7428" max="7428" width="6.625" style="13" customWidth="1"/>
    <col min="7429" max="7429" width="14.125" style="13" customWidth="1"/>
    <col min="7430" max="7430" width="10.875" style="13" customWidth="1"/>
    <col min="7431" max="7431" width="19.5" style="13" customWidth="1"/>
    <col min="7432" max="7432" width="8.125" style="13" customWidth="1"/>
    <col min="7433" max="7433" width="0" style="13" hidden="1" customWidth="1"/>
    <col min="7434" max="7434" width="9.25" style="13" customWidth="1"/>
    <col min="7435" max="7435" width="0" style="13" hidden="1" customWidth="1"/>
    <col min="7436" max="7436" width="7.625" style="13" customWidth="1"/>
    <col min="7437" max="7437" width="0" style="13" hidden="1" customWidth="1"/>
    <col min="7438" max="7438" width="4" style="13" customWidth="1"/>
    <col min="7439" max="7440" width="9" style="13" customWidth="1"/>
    <col min="7441" max="7441" width="10.5" style="13" customWidth="1"/>
    <col min="7442" max="7442" width="10.25" style="13" customWidth="1"/>
    <col min="7443" max="7443" width="11" style="13" customWidth="1"/>
    <col min="7444" max="7444" width="9.375" style="13" customWidth="1"/>
    <col min="7445" max="7445" width="10.875" style="13" customWidth="1"/>
    <col min="7446" max="7680" width="9" style="13"/>
    <col min="7681" max="7683" width="0" style="13" hidden="1" customWidth="1"/>
    <col min="7684" max="7684" width="6.625" style="13" customWidth="1"/>
    <col min="7685" max="7685" width="14.125" style="13" customWidth="1"/>
    <col min="7686" max="7686" width="10.875" style="13" customWidth="1"/>
    <col min="7687" max="7687" width="19.5" style="13" customWidth="1"/>
    <col min="7688" max="7688" width="8.125" style="13" customWidth="1"/>
    <col min="7689" max="7689" width="0" style="13" hidden="1" customWidth="1"/>
    <col min="7690" max="7690" width="9.25" style="13" customWidth="1"/>
    <col min="7691" max="7691" width="0" style="13" hidden="1" customWidth="1"/>
    <col min="7692" max="7692" width="7.625" style="13" customWidth="1"/>
    <col min="7693" max="7693" width="0" style="13" hidden="1" customWidth="1"/>
    <col min="7694" max="7694" width="4" style="13" customWidth="1"/>
    <col min="7695" max="7696" width="9" style="13" customWidth="1"/>
    <col min="7697" max="7697" width="10.5" style="13" customWidth="1"/>
    <col min="7698" max="7698" width="10.25" style="13" customWidth="1"/>
    <col min="7699" max="7699" width="11" style="13" customWidth="1"/>
    <col min="7700" max="7700" width="9.375" style="13" customWidth="1"/>
    <col min="7701" max="7701" width="10.875" style="13" customWidth="1"/>
    <col min="7702" max="7936" width="9" style="13"/>
    <col min="7937" max="7939" width="0" style="13" hidden="1" customWidth="1"/>
    <col min="7940" max="7940" width="6.625" style="13" customWidth="1"/>
    <col min="7941" max="7941" width="14.125" style="13" customWidth="1"/>
    <col min="7942" max="7942" width="10.875" style="13" customWidth="1"/>
    <col min="7943" max="7943" width="19.5" style="13" customWidth="1"/>
    <col min="7944" max="7944" width="8.125" style="13" customWidth="1"/>
    <col min="7945" max="7945" width="0" style="13" hidden="1" customWidth="1"/>
    <col min="7946" max="7946" width="9.25" style="13" customWidth="1"/>
    <col min="7947" max="7947" width="0" style="13" hidden="1" customWidth="1"/>
    <col min="7948" max="7948" width="7.625" style="13" customWidth="1"/>
    <col min="7949" max="7949" width="0" style="13" hidden="1" customWidth="1"/>
    <col min="7950" max="7950" width="4" style="13" customWidth="1"/>
    <col min="7951" max="7952" width="9" style="13" customWidth="1"/>
    <col min="7953" max="7953" width="10.5" style="13" customWidth="1"/>
    <col min="7954" max="7954" width="10.25" style="13" customWidth="1"/>
    <col min="7955" max="7955" width="11" style="13" customWidth="1"/>
    <col min="7956" max="7956" width="9.375" style="13" customWidth="1"/>
    <col min="7957" max="7957" width="10.875" style="13" customWidth="1"/>
    <col min="7958" max="8192" width="9" style="13"/>
    <col min="8193" max="8195" width="0" style="13" hidden="1" customWidth="1"/>
    <col min="8196" max="8196" width="6.625" style="13" customWidth="1"/>
    <col min="8197" max="8197" width="14.125" style="13" customWidth="1"/>
    <col min="8198" max="8198" width="10.875" style="13" customWidth="1"/>
    <col min="8199" max="8199" width="19.5" style="13" customWidth="1"/>
    <col min="8200" max="8200" width="8.125" style="13" customWidth="1"/>
    <col min="8201" max="8201" width="0" style="13" hidden="1" customWidth="1"/>
    <col min="8202" max="8202" width="9.25" style="13" customWidth="1"/>
    <col min="8203" max="8203" width="0" style="13" hidden="1" customWidth="1"/>
    <col min="8204" max="8204" width="7.625" style="13" customWidth="1"/>
    <col min="8205" max="8205" width="0" style="13" hidden="1" customWidth="1"/>
    <col min="8206" max="8206" width="4" style="13" customWidth="1"/>
    <col min="8207" max="8208" width="9" style="13" customWidth="1"/>
    <col min="8209" max="8209" width="10.5" style="13" customWidth="1"/>
    <col min="8210" max="8210" width="10.25" style="13" customWidth="1"/>
    <col min="8211" max="8211" width="11" style="13" customWidth="1"/>
    <col min="8212" max="8212" width="9.375" style="13" customWidth="1"/>
    <col min="8213" max="8213" width="10.875" style="13" customWidth="1"/>
    <col min="8214" max="8448" width="9" style="13"/>
    <col min="8449" max="8451" width="0" style="13" hidden="1" customWidth="1"/>
    <col min="8452" max="8452" width="6.625" style="13" customWidth="1"/>
    <col min="8453" max="8453" width="14.125" style="13" customWidth="1"/>
    <col min="8454" max="8454" width="10.875" style="13" customWidth="1"/>
    <col min="8455" max="8455" width="19.5" style="13" customWidth="1"/>
    <col min="8456" max="8456" width="8.125" style="13" customWidth="1"/>
    <col min="8457" max="8457" width="0" style="13" hidden="1" customWidth="1"/>
    <col min="8458" max="8458" width="9.25" style="13" customWidth="1"/>
    <col min="8459" max="8459" width="0" style="13" hidden="1" customWidth="1"/>
    <col min="8460" max="8460" width="7.625" style="13" customWidth="1"/>
    <col min="8461" max="8461" width="0" style="13" hidden="1" customWidth="1"/>
    <col min="8462" max="8462" width="4" style="13" customWidth="1"/>
    <col min="8463" max="8464" width="9" style="13" customWidth="1"/>
    <col min="8465" max="8465" width="10.5" style="13" customWidth="1"/>
    <col min="8466" max="8466" width="10.25" style="13" customWidth="1"/>
    <col min="8467" max="8467" width="11" style="13" customWidth="1"/>
    <col min="8468" max="8468" width="9.375" style="13" customWidth="1"/>
    <col min="8469" max="8469" width="10.875" style="13" customWidth="1"/>
    <col min="8470" max="8704" width="9" style="13"/>
    <col min="8705" max="8707" width="0" style="13" hidden="1" customWidth="1"/>
    <col min="8708" max="8708" width="6.625" style="13" customWidth="1"/>
    <col min="8709" max="8709" width="14.125" style="13" customWidth="1"/>
    <col min="8710" max="8710" width="10.875" style="13" customWidth="1"/>
    <col min="8711" max="8711" width="19.5" style="13" customWidth="1"/>
    <col min="8712" max="8712" width="8.125" style="13" customWidth="1"/>
    <col min="8713" max="8713" width="0" style="13" hidden="1" customWidth="1"/>
    <col min="8714" max="8714" width="9.25" style="13" customWidth="1"/>
    <col min="8715" max="8715" width="0" style="13" hidden="1" customWidth="1"/>
    <col min="8716" max="8716" width="7.625" style="13" customWidth="1"/>
    <col min="8717" max="8717" width="0" style="13" hidden="1" customWidth="1"/>
    <col min="8718" max="8718" width="4" style="13" customWidth="1"/>
    <col min="8719" max="8720" width="9" style="13" customWidth="1"/>
    <col min="8721" max="8721" width="10.5" style="13" customWidth="1"/>
    <col min="8722" max="8722" width="10.25" style="13" customWidth="1"/>
    <col min="8723" max="8723" width="11" style="13" customWidth="1"/>
    <col min="8724" max="8724" width="9.375" style="13" customWidth="1"/>
    <col min="8725" max="8725" width="10.875" style="13" customWidth="1"/>
    <col min="8726" max="8960" width="9" style="13"/>
    <col min="8961" max="8963" width="0" style="13" hidden="1" customWidth="1"/>
    <col min="8964" max="8964" width="6.625" style="13" customWidth="1"/>
    <col min="8965" max="8965" width="14.125" style="13" customWidth="1"/>
    <col min="8966" max="8966" width="10.875" style="13" customWidth="1"/>
    <col min="8967" max="8967" width="19.5" style="13" customWidth="1"/>
    <col min="8968" max="8968" width="8.125" style="13" customWidth="1"/>
    <col min="8969" max="8969" width="0" style="13" hidden="1" customWidth="1"/>
    <col min="8970" max="8970" width="9.25" style="13" customWidth="1"/>
    <col min="8971" max="8971" width="0" style="13" hidden="1" customWidth="1"/>
    <col min="8972" max="8972" width="7.625" style="13" customWidth="1"/>
    <col min="8973" max="8973" width="0" style="13" hidden="1" customWidth="1"/>
    <col min="8974" max="8974" width="4" style="13" customWidth="1"/>
    <col min="8975" max="8976" width="9" style="13" customWidth="1"/>
    <col min="8977" max="8977" width="10.5" style="13" customWidth="1"/>
    <col min="8978" max="8978" width="10.25" style="13" customWidth="1"/>
    <col min="8979" max="8979" width="11" style="13" customWidth="1"/>
    <col min="8980" max="8980" width="9.375" style="13" customWidth="1"/>
    <col min="8981" max="8981" width="10.875" style="13" customWidth="1"/>
    <col min="8982" max="9216" width="9" style="13"/>
    <col min="9217" max="9219" width="0" style="13" hidden="1" customWidth="1"/>
    <col min="9220" max="9220" width="6.625" style="13" customWidth="1"/>
    <col min="9221" max="9221" width="14.125" style="13" customWidth="1"/>
    <col min="9222" max="9222" width="10.875" style="13" customWidth="1"/>
    <col min="9223" max="9223" width="19.5" style="13" customWidth="1"/>
    <col min="9224" max="9224" width="8.125" style="13" customWidth="1"/>
    <col min="9225" max="9225" width="0" style="13" hidden="1" customWidth="1"/>
    <col min="9226" max="9226" width="9.25" style="13" customWidth="1"/>
    <col min="9227" max="9227" width="0" style="13" hidden="1" customWidth="1"/>
    <col min="9228" max="9228" width="7.625" style="13" customWidth="1"/>
    <col min="9229" max="9229" width="0" style="13" hidden="1" customWidth="1"/>
    <col min="9230" max="9230" width="4" style="13" customWidth="1"/>
    <col min="9231" max="9232" width="9" style="13" customWidth="1"/>
    <col min="9233" max="9233" width="10.5" style="13" customWidth="1"/>
    <col min="9234" max="9234" width="10.25" style="13" customWidth="1"/>
    <col min="9235" max="9235" width="11" style="13" customWidth="1"/>
    <col min="9236" max="9236" width="9.375" style="13" customWidth="1"/>
    <col min="9237" max="9237" width="10.875" style="13" customWidth="1"/>
    <col min="9238" max="9472" width="9" style="13"/>
    <col min="9473" max="9475" width="0" style="13" hidden="1" customWidth="1"/>
    <col min="9476" max="9476" width="6.625" style="13" customWidth="1"/>
    <col min="9477" max="9477" width="14.125" style="13" customWidth="1"/>
    <col min="9478" max="9478" width="10.875" style="13" customWidth="1"/>
    <col min="9479" max="9479" width="19.5" style="13" customWidth="1"/>
    <col min="9480" max="9480" width="8.125" style="13" customWidth="1"/>
    <col min="9481" max="9481" width="0" style="13" hidden="1" customWidth="1"/>
    <col min="9482" max="9482" width="9.25" style="13" customWidth="1"/>
    <col min="9483" max="9483" width="0" style="13" hidden="1" customWidth="1"/>
    <col min="9484" max="9484" width="7.625" style="13" customWidth="1"/>
    <col min="9485" max="9485" width="0" style="13" hidden="1" customWidth="1"/>
    <col min="9486" max="9486" width="4" style="13" customWidth="1"/>
    <col min="9487" max="9488" width="9" style="13" customWidth="1"/>
    <col min="9489" max="9489" width="10.5" style="13" customWidth="1"/>
    <col min="9490" max="9490" width="10.25" style="13" customWidth="1"/>
    <col min="9491" max="9491" width="11" style="13" customWidth="1"/>
    <col min="9492" max="9492" width="9.375" style="13" customWidth="1"/>
    <col min="9493" max="9493" width="10.875" style="13" customWidth="1"/>
    <col min="9494" max="9728" width="9" style="13"/>
    <col min="9729" max="9731" width="0" style="13" hidden="1" customWidth="1"/>
    <col min="9732" max="9732" width="6.625" style="13" customWidth="1"/>
    <col min="9733" max="9733" width="14.125" style="13" customWidth="1"/>
    <col min="9734" max="9734" width="10.875" style="13" customWidth="1"/>
    <col min="9735" max="9735" width="19.5" style="13" customWidth="1"/>
    <col min="9736" max="9736" width="8.125" style="13" customWidth="1"/>
    <col min="9737" max="9737" width="0" style="13" hidden="1" customWidth="1"/>
    <col min="9738" max="9738" width="9.25" style="13" customWidth="1"/>
    <col min="9739" max="9739" width="0" style="13" hidden="1" customWidth="1"/>
    <col min="9740" max="9740" width="7.625" style="13" customWidth="1"/>
    <col min="9741" max="9741" width="0" style="13" hidden="1" customWidth="1"/>
    <col min="9742" max="9742" width="4" style="13" customWidth="1"/>
    <col min="9743" max="9744" width="9" style="13" customWidth="1"/>
    <col min="9745" max="9745" width="10.5" style="13" customWidth="1"/>
    <col min="9746" max="9746" width="10.25" style="13" customWidth="1"/>
    <col min="9747" max="9747" width="11" style="13" customWidth="1"/>
    <col min="9748" max="9748" width="9.375" style="13" customWidth="1"/>
    <col min="9749" max="9749" width="10.875" style="13" customWidth="1"/>
    <col min="9750" max="9984" width="9" style="13"/>
    <col min="9985" max="9987" width="0" style="13" hidden="1" customWidth="1"/>
    <col min="9988" max="9988" width="6.625" style="13" customWidth="1"/>
    <col min="9989" max="9989" width="14.125" style="13" customWidth="1"/>
    <col min="9990" max="9990" width="10.875" style="13" customWidth="1"/>
    <col min="9991" max="9991" width="19.5" style="13" customWidth="1"/>
    <col min="9992" max="9992" width="8.125" style="13" customWidth="1"/>
    <col min="9993" max="9993" width="0" style="13" hidden="1" customWidth="1"/>
    <col min="9994" max="9994" width="9.25" style="13" customWidth="1"/>
    <col min="9995" max="9995" width="0" style="13" hidden="1" customWidth="1"/>
    <col min="9996" max="9996" width="7.625" style="13" customWidth="1"/>
    <col min="9997" max="9997" width="0" style="13" hidden="1" customWidth="1"/>
    <col min="9998" max="9998" width="4" style="13" customWidth="1"/>
    <col min="9999" max="10000" width="9" style="13" customWidth="1"/>
    <col min="10001" max="10001" width="10.5" style="13" customWidth="1"/>
    <col min="10002" max="10002" width="10.25" style="13" customWidth="1"/>
    <col min="10003" max="10003" width="11" style="13" customWidth="1"/>
    <col min="10004" max="10004" width="9.375" style="13" customWidth="1"/>
    <col min="10005" max="10005" width="10.875" style="13" customWidth="1"/>
    <col min="10006" max="10240" width="9" style="13"/>
    <col min="10241" max="10243" width="0" style="13" hidden="1" customWidth="1"/>
    <col min="10244" max="10244" width="6.625" style="13" customWidth="1"/>
    <col min="10245" max="10245" width="14.125" style="13" customWidth="1"/>
    <col min="10246" max="10246" width="10.875" style="13" customWidth="1"/>
    <col min="10247" max="10247" width="19.5" style="13" customWidth="1"/>
    <col min="10248" max="10248" width="8.125" style="13" customWidth="1"/>
    <col min="10249" max="10249" width="0" style="13" hidden="1" customWidth="1"/>
    <col min="10250" max="10250" width="9.25" style="13" customWidth="1"/>
    <col min="10251" max="10251" width="0" style="13" hidden="1" customWidth="1"/>
    <col min="10252" max="10252" width="7.625" style="13" customWidth="1"/>
    <col min="10253" max="10253" width="0" style="13" hidden="1" customWidth="1"/>
    <col min="10254" max="10254" width="4" style="13" customWidth="1"/>
    <col min="10255" max="10256" width="9" style="13" customWidth="1"/>
    <col min="10257" max="10257" width="10.5" style="13" customWidth="1"/>
    <col min="10258" max="10258" width="10.25" style="13" customWidth="1"/>
    <col min="10259" max="10259" width="11" style="13" customWidth="1"/>
    <col min="10260" max="10260" width="9.375" style="13" customWidth="1"/>
    <col min="10261" max="10261" width="10.875" style="13" customWidth="1"/>
    <col min="10262" max="10496" width="9" style="13"/>
    <col min="10497" max="10499" width="0" style="13" hidden="1" customWidth="1"/>
    <col min="10500" max="10500" width="6.625" style="13" customWidth="1"/>
    <col min="10501" max="10501" width="14.125" style="13" customWidth="1"/>
    <col min="10502" max="10502" width="10.875" style="13" customWidth="1"/>
    <col min="10503" max="10503" width="19.5" style="13" customWidth="1"/>
    <col min="10504" max="10504" width="8.125" style="13" customWidth="1"/>
    <col min="10505" max="10505" width="0" style="13" hidden="1" customWidth="1"/>
    <col min="10506" max="10506" width="9.25" style="13" customWidth="1"/>
    <col min="10507" max="10507" width="0" style="13" hidden="1" customWidth="1"/>
    <col min="10508" max="10508" width="7.625" style="13" customWidth="1"/>
    <col min="10509" max="10509" width="0" style="13" hidden="1" customWidth="1"/>
    <col min="10510" max="10510" width="4" style="13" customWidth="1"/>
    <col min="10511" max="10512" width="9" style="13" customWidth="1"/>
    <col min="10513" max="10513" width="10.5" style="13" customWidth="1"/>
    <col min="10514" max="10514" width="10.25" style="13" customWidth="1"/>
    <col min="10515" max="10515" width="11" style="13" customWidth="1"/>
    <col min="10516" max="10516" width="9.375" style="13" customWidth="1"/>
    <col min="10517" max="10517" width="10.875" style="13" customWidth="1"/>
    <col min="10518" max="10752" width="9" style="13"/>
    <col min="10753" max="10755" width="0" style="13" hidden="1" customWidth="1"/>
    <col min="10756" max="10756" width="6.625" style="13" customWidth="1"/>
    <col min="10757" max="10757" width="14.125" style="13" customWidth="1"/>
    <col min="10758" max="10758" width="10.875" style="13" customWidth="1"/>
    <col min="10759" max="10759" width="19.5" style="13" customWidth="1"/>
    <col min="10760" max="10760" width="8.125" style="13" customWidth="1"/>
    <col min="10761" max="10761" width="0" style="13" hidden="1" customWidth="1"/>
    <col min="10762" max="10762" width="9.25" style="13" customWidth="1"/>
    <col min="10763" max="10763" width="0" style="13" hidden="1" customWidth="1"/>
    <col min="10764" max="10764" width="7.625" style="13" customWidth="1"/>
    <col min="10765" max="10765" width="0" style="13" hidden="1" customWidth="1"/>
    <col min="10766" max="10766" width="4" style="13" customWidth="1"/>
    <col min="10767" max="10768" width="9" style="13" customWidth="1"/>
    <col min="10769" max="10769" width="10.5" style="13" customWidth="1"/>
    <col min="10770" max="10770" width="10.25" style="13" customWidth="1"/>
    <col min="10771" max="10771" width="11" style="13" customWidth="1"/>
    <col min="10772" max="10772" width="9.375" style="13" customWidth="1"/>
    <col min="10773" max="10773" width="10.875" style="13" customWidth="1"/>
    <col min="10774" max="11008" width="9" style="13"/>
    <col min="11009" max="11011" width="0" style="13" hidden="1" customWidth="1"/>
    <col min="11012" max="11012" width="6.625" style="13" customWidth="1"/>
    <col min="11013" max="11013" width="14.125" style="13" customWidth="1"/>
    <col min="11014" max="11014" width="10.875" style="13" customWidth="1"/>
    <col min="11015" max="11015" width="19.5" style="13" customWidth="1"/>
    <col min="11016" max="11016" width="8.125" style="13" customWidth="1"/>
    <col min="11017" max="11017" width="0" style="13" hidden="1" customWidth="1"/>
    <col min="11018" max="11018" width="9.25" style="13" customWidth="1"/>
    <col min="11019" max="11019" width="0" style="13" hidden="1" customWidth="1"/>
    <col min="11020" max="11020" width="7.625" style="13" customWidth="1"/>
    <col min="11021" max="11021" width="0" style="13" hidden="1" customWidth="1"/>
    <col min="11022" max="11022" width="4" style="13" customWidth="1"/>
    <col min="11023" max="11024" width="9" style="13" customWidth="1"/>
    <col min="11025" max="11025" width="10.5" style="13" customWidth="1"/>
    <col min="11026" max="11026" width="10.25" style="13" customWidth="1"/>
    <col min="11027" max="11027" width="11" style="13" customWidth="1"/>
    <col min="11028" max="11028" width="9.375" style="13" customWidth="1"/>
    <col min="11029" max="11029" width="10.875" style="13" customWidth="1"/>
    <col min="11030" max="11264" width="9" style="13"/>
    <col min="11265" max="11267" width="0" style="13" hidden="1" customWidth="1"/>
    <col min="11268" max="11268" width="6.625" style="13" customWidth="1"/>
    <col min="11269" max="11269" width="14.125" style="13" customWidth="1"/>
    <col min="11270" max="11270" width="10.875" style="13" customWidth="1"/>
    <col min="11271" max="11271" width="19.5" style="13" customWidth="1"/>
    <col min="11272" max="11272" width="8.125" style="13" customWidth="1"/>
    <col min="11273" max="11273" width="0" style="13" hidden="1" customWidth="1"/>
    <col min="11274" max="11274" width="9.25" style="13" customWidth="1"/>
    <col min="11275" max="11275" width="0" style="13" hidden="1" customWidth="1"/>
    <col min="11276" max="11276" width="7.625" style="13" customWidth="1"/>
    <col min="11277" max="11277" width="0" style="13" hidden="1" customWidth="1"/>
    <col min="11278" max="11278" width="4" style="13" customWidth="1"/>
    <col min="11279" max="11280" width="9" style="13" customWidth="1"/>
    <col min="11281" max="11281" width="10.5" style="13" customWidth="1"/>
    <col min="11282" max="11282" width="10.25" style="13" customWidth="1"/>
    <col min="11283" max="11283" width="11" style="13" customWidth="1"/>
    <col min="11284" max="11284" width="9.375" style="13" customWidth="1"/>
    <col min="11285" max="11285" width="10.875" style="13" customWidth="1"/>
    <col min="11286" max="11520" width="9" style="13"/>
    <col min="11521" max="11523" width="0" style="13" hidden="1" customWidth="1"/>
    <col min="11524" max="11524" width="6.625" style="13" customWidth="1"/>
    <col min="11525" max="11525" width="14.125" style="13" customWidth="1"/>
    <col min="11526" max="11526" width="10.875" style="13" customWidth="1"/>
    <col min="11527" max="11527" width="19.5" style="13" customWidth="1"/>
    <col min="11528" max="11528" width="8.125" style="13" customWidth="1"/>
    <col min="11529" max="11529" width="0" style="13" hidden="1" customWidth="1"/>
    <col min="11530" max="11530" width="9.25" style="13" customWidth="1"/>
    <col min="11531" max="11531" width="0" style="13" hidden="1" customWidth="1"/>
    <col min="11532" max="11532" width="7.625" style="13" customWidth="1"/>
    <col min="11533" max="11533" width="0" style="13" hidden="1" customWidth="1"/>
    <col min="11534" max="11534" width="4" style="13" customWidth="1"/>
    <col min="11535" max="11536" width="9" style="13" customWidth="1"/>
    <col min="11537" max="11537" width="10.5" style="13" customWidth="1"/>
    <col min="11538" max="11538" width="10.25" style="13" customWidth="1"/>
    <col min="11539" max="11539" width="11" style="13" customWidth="1"/>
    <col min="11540" max="11540" width="9.375" style="13" customWidth="1"/>
    <col min="11541" max="11541" width="10.875" style="13" customWidth="1"/>
    <col min="11542" max="11776" width="9" style="13"/>
    <col min="11777" max="11779" width="0" style="13" hidden="1" customWidth="1"/>
    <col min="11780" max="11780" width="6.625" style="13" customWidth="1"/>
    <col min="11781" max="11781" width="14.125" style="13" customWidth="1"/>
    <col min="11782" max="11782" width="10.875" style="13" customWidth="1"/>
    <col min="11783" max="11783" width="19.5" style="13" customWidth="1"/>
    <col min="11784" max="11784" width="8.125" style="13" customWidth="1"/>
    <col min="11785" max="11785" width="0" style="13" hidden="1" customWidth="1"/>
    <col min="11786" max="11786" width="9.25" style="13" customWidth="1"/>
    <col min="11787" max="11787" width="0" style="13" hidden="1" customWidth="1"/>
    <col min="11788" max="11788" width="7.625" style="13" customWidth="1"/>
    <col min="11789" max="11789" width="0" style="13" hidden="1" customWidth="1"/>
    <col min="11790" max="11790" width="4" style="13" customWidth="1"/>
    <col min="11791" max="11792" width="9" style="13" customWidth="1"/>
    <col min="11793" max="11793" width="10.5" style="13" customWidth="1"/>
    <col min="11794" max="11794" width="10.25" style="13" customWidth="1"/>
    <col min="11795" max="11795" width="11" style="13" customWidth="1"/>
    <col min="11796" max="11796" width="9.375" style="13" customWidth="1"/>
    <col min="11797" max="11797" width="10.875" style="13" customWidth="1"/>
    <col min="11798" max="12032" width="9" style="13"/>
    <col min="12033" max="12035" width="0" style="13" hidden="1" customWidth="1"/>
    <col min="12036" max="12036" width="6.625" style="13" customWidth="1"/>
    <col min="12037" max="12037" width="14.125" style="13" customWidth="1"/>
    <col min="12038" max="12038" width="10.875" style="13" customWidth="1"/>
    <col min="12039" max="12039" width="19.5" style="13" customWidth="1"/>
    <col min="12040" max="12040" width="8.125" style="13" customWidth="1"/>
    <col min="12041" max="12041" width="0" style="13" hidden="1" customWidth="1"/>
    <col min="12042" max="12042" width="9.25" style="13" customWidth="1"/>
    <col min="12043" max="12043" width="0" style="13" hidden="1" customWidth="1"/>
    <col min="12044" max="12044" width="7.625" style="13" customWidth="1"/>
    <col min="12045" max="12045" width="0" style="13" hidden="1" customWidth="1"/>
    <col min="12046" max="12046" width="4" style="13" customWidth="1"/>
    <col min="12047" max="12048" width="9" style="13" customWidth="1"/>
    <col min="12049" max="12049" width="10.5" style="13" customWidth="1"/>
    <col min="12050" max="12050" width="10.25" style="13" customWidth="1"/>
    <col min="12051" max="12051" width="11" style="13" customWidth="1"/>
    <col min="12052" max="12052" width="9.375" style="13" customWidth="1"/>
    <col min="12053" max="12053" width="10.875" style="13" customWidth="1"/>
    <col min="12054" max="12288" width="9" style="13"/>
    <col min="12289" max="12291" width="0" style="13" hidden="1" customWidth="1"/>
    <col min="12292" max="12292" width="6.625" style="13" customWidth="1"/>
    <col min="12293" max="12293" width="14.125" style="13" customWidth="1"/>
    <col min="12294" max="12294" width="10.875" style="13" customWidth="1"/>
    <col min="12295" max="12295" width="19.5" style="13" customWidth="1"/>
    <col min="12296" max="12296" width="8.125" style="13" customWidth="1"/>
    <col min="12297" max="12297" width="0" style="13" hidden="1" customWidth="1"/>
    <col min="12298" max="12298" width="9.25" style="13" customWidth="1"/>
    <col min="12299" max="12299" width="0" style="13" hidden="1" customWidth="1"/>
    <col min="12300" max="12300" width="7.625" style="13" customWidth="1"/>
    <col min="12301" max="12301" width="0" style="13" hidden="1" customWidth="1"/>
    <col min="12302" max="12302" width="4" style="13" customWidth="1"/>
    <col min="12303" max="12304" width="9" style="13" customWidth="1"/>
    <col min="12305" max="12305" width="10.5" style="13" customWidth="1"/>
    <col min="12306" max="12306" width="10.25" style="13" customWidth="1"/>
    <col min="12307" max="12307" width="11" style="13" customWidth="1"/>
    <col min="12308" max="12308" width="9.375" style="13" customWidth="1"/>
    <col min="12309" max="12309" width="10.875" style="13" customWidth="1"/>
    <col min="12310" max="12544" width="9" style="13"/>
    <col min="12545" max="12547" width="0" style="13" hidden="1" customWidth="1"/>
    <col min="12548" max="12548" width="6.625" style="13" customWidth="1"/>
    <col min="12549" max="12549" width="14.125" style="13" customWidth="1"/>
    <col min="12550" max="12550" width="10.875" style="13" customWidth="1"/>
    <col min="12551" max="12551" width="19.5" style="13" customWidth="1"/>
    <col min="12552" max="12552" width="8.125" style="13" customWidth="1"/>
    <col min="12553" max="12553" width="0" style="13" hidden="1" customWidth="1"/>
    <col min="12554" max="12554" width="9.25" style="13" customWidth="1"/>
    <col min="12555" max="12555" width="0" style="13" hidden="1" customWidth="1"/>
    <col min="12556" max="12556" width="7.625" style="13" customWidth="1"/>
    <col min="12557" max="12557" width="0" style="13" hidden="1" customWidth="1"/>
    <col min="12558" max="12558" width="4" style="13" customWidth="1"/>
    <col min="12559" max="12560" width="9" style="13" customWidth="1"/>
    <col min="12561" max="12561" width="10.5" style="13" customWidth="1"/>
    <col min="12562" max="12562" width="10.25" style="13" customWidth="1"/>
    <col min="12563" max="12563" width="11" style="13" customWidth="1"/>
    <col min="12564" max="12564" width="9.375" style="13" customWidth="1"/>
    <col min="12565" max="12565" width="10.875" style="13" customWidth="1"/>
    <col min="12566" max="12800" width="9" style="13"/>
    <col min="12801" max="12803" width="0" style="13" hidden="1" customWidth="1"/>
    <col min="12804" max="12804" width="6.625" style="13" customWidth="1"/>
    <col min="12805" max="12805" width="14.125" style="13" customWidth="1"/>
    <col min="12806" max="12806" width="10.875" style="13" customWidth="1"/>
    <col min="12807" max="12807" width="19.5" style="13" customWidth="1"/>
    <col min="12808" max="12808" width="8.125" style="13" customWidth="1"/>
    <col min="12809" max="12809" width="0" style="13" hidden="1" customWidth="1"/>
    <col min="12810" max="12810" width="9.25" style="13" customWidth="1"/>
    <col min="12811" max="12811" width="0" style="13" hidden="1" customWidth="1"/>
    <col min="12812" max="12812" width="7.625" style="13" customWidth="1"/>
    <col min="12813" max="12813" width="0" style="13" hidden="1" customWidth="1"/>
    <col min="12814" max="12814" width="4" style="13" customWidth="1"/>
    <col min="12815" max="12816" width="9" style="13" customWidth="1"/>
    <col min="12817" max="12817" width="10.5" style="13" customWidth="1"/>
    <col min="12818" max="12818" width="10.25" style="13" customWidth="1"/>
    <col min="12819" max="12819" width="11" style="13" customWidth="1"/>
    <col min="12820" max="12820" width="9.375" style="13" customWidth="1"/>
    <col min="12821" max="12821" width="10.875" style="13" customWidth="1"/>
    <col min="12822" max="13056" width="9" style="13"/>
    <col min="13057" max="13059" width="0" style="13" hidden="1" customWidth="1"/>
    <col min="13060" max="13060" width="6.625" style="13" customWidth="1"/>
    <col min="13061" max="13061" width="14.125" style="13" customWidth="1"/>
    <col min="13062" max="13062" width="10.875" style="13" customWidth="1"/>
    <col min="13063" max="13063" width="19.5" style="13" customWidth="1"/>
    <col min="13064" max="13064" width="8.125" style="13" customWidth="1"/>
    <col min="13065" max="13065" width="0" style="13" hidden="1" customWidth="1"/>
    <col min="13066" max="13066" width="9.25" style="13" customWidth="1"/>
    <col min="13067" max="13067" width="0" style="13" hidden="1" customWidth="1"/>
    <col min="13068" max="13068" width="7.625" style="13" customWidth="1"/>
    <col min="13069" max="13069" width="0" style="13" hidden="1" customWidth="1"/>
    <col min="13070" max="13070" width="4" style="13" customWidth="1"/>
    <col min="13071" max="13072" width="9" style="13" customWidth="1"/>
    <col min="13073" max="13073" width="10.5" style="13" customWidth="1"/>
    <col min="13074" max="13074" width="10.25" style="13" customWidth="1"/>
    <col min="13075" max="13075" width="11" style="13" customWidth="1"/>
    <col min="13076" max="13076" width="9.375" style="13" customWidth="1"/>
    <col min="13077" max="13077" width="10.875" style="13" customWidth="1"/>
    <col min="13078" max="13312" width="9" style="13"/>
    <col min="13313" max="13315" width="0" style="13" hidden="1" customWidth="1"/>
    <col min="13316" max="13316" width="6.625" style="13" customWidth="1"/>
    <col min="13317" max="13317" width="14.125" style="13" customWidth="1"/>
    <col min="13318" max="13318" width="10.875" style="13" customWidth="1"/>
    <col min="13319" max="13319" width="19.5" style="13" customWidth="1"/>
    <col min="13320" max="13320" width="8.125" style="13" customWidth="1"/>
    <col min="13321" max="13321" width="0" style="13" hidden="1" customWidth="1"/>
    <col min="13322" max="13322" width="9.25" style="13" customWidth="1"/>
    <col min="13323" max="13323" width="0" style="13" hidden="1" customWidth="1"/>
    <col min="13324" max="13324" width="7.625" style="13" customWidth="1"/>
    <col min="13325" max="13325" width="0" style="13" hidden="1" customWidth="1"/>
    <col min="13326" max="13326" width="4" style="13" customWidth="1"/>
    <col min="13327" max="13328" width="9" style="13" customWidth="1"/>
    <col min="13329" max="13329" width="10.5" style="13" customWidth="1"/>
    <col min="13330" max="13330" width="10.25" style="13" customWidth="1"/>
    <col min="13331" max="13331" width="11" style="13" customWidth="1"/>
    <col min="13332" max="13332" width="9.375" style="13" customWidth="1"/>
    <col min="13333" max="13333" width="10.875" style="13" customWidth="1"/>
    <col min="13334" max="13568" width="9" style="13"/>
    <col min="13569" max="13571" width="0" style="13" hidden="1" customWidth="1"/>
    <col min="13572" max="13572" width="6.625" style="13" customWidth="1"/>
    <col min="13573" max="13573" width="14.125" style="13" customWidth="1"/>
    <col min="13574" max="13574" width="10.875" style="13" customWidth="1"/>
    <col min="13575" max="13575" width="19.5" style="13" customWidth="1"/>
    <col min="13576" max="13576" width="8.125" style="13" customWidth="1"/>
    <col min="13577" max="13577" width="0" style="13" hidden="1" customWidth="1"/>
    <col min="13578" max="13578" width="9.25" style="13" customWidth="1"/>
    <col min="13579" max="13579" width="0" style="13" hidden="1" customWidth="1"/>
    <col min="13580" max="13580" width="7.625" style="13" customWidth="1"/>
    <col min="13581" max="13581" width="0" style="13" hidden="1" customWidth="1"/>
    <col min="13582" max="13582" width="4" style="13" customWidth="1"/>
    <col min="13583" max="13584" width="9" style="13" customWidth="1"/>
    <col min="13585" max="13585" width="10.5" style="13" customWidth="1"/>
    <col min="13586" max="13586" width="10.25" style="13" customWidth="1"/>
    <col min="13587" max="13587" width="11" style="13" customWidth="1"/>
    <col min="13588" max="13588" width="9.375" style="13" customWidth="1"/>
    <col min="13589" max="13589" width="10.875" style="13" customWidth="1"/>
    <col min="13590" max="13824" width="9" style="13"/>
    <col min="13825" max="13827" width="0" style="13" hidden="1" customWidth="1"/>
    <col min="13828" max="13828" width="6.625" style="13" customWidth="1"/>
    <col min="13829" max="13829" width="14.125" style="13" customWidth="1"/>
    <col min="13830" max="13830" width="10.875" style="13" customWidth="1"/>
    <col min="13831" max="13831" width="19.5" style="13" customWidth="1"/>
    <col min="13832" max="13832" width="8.125" style="13" customWidth="1"/>
    <col min="13833" max="13833" width="0" style="13" hidden="1" customWidth="1"/>
    <col min="13834" max="13834" width="9.25" style="13" customWidth="1"/>
    <col min="13835" max="13835" width="0" style="13" hidden="1" customWidth="1"/>
    <col min="13836" max="13836" width="7.625" style="13" customWidth="1"/>
    <col min="13837" max="13837" width="0" style="13" hidden="1" customWidth="1"/>
    <col min="13838" max="13838" width="4" style="13" customWidth="1"/>
    <col min="13839" max="13840" width="9" style="13" customWidth="1"/>
    <col min="13841" max="13841" width="10.5" style="13" customWidth="1"/>
    <col min="13842" max="13842" width="10.25" style="13" customWidth="1"/>
    <col min="13843" max="13843" width="11" style="13" customWidth="1"/>
    <col min="13844" max="13844" width="9.375" style="13" customWidth="1"/>
    <col min="13845" max="13845" width="10.875" style="13" customWidth="1"/>
    <col min="13846" max="14080" width="9" style="13"/>
    <col min="14081" max="14083" width="0" style="13" hidden="1" customWidth="1"/>
    <col min="14084" max="14084" width="6.625" style="13" customWidth="1"/>
    <col min="14085" max="14085" width="14.125" style="13" customWidth="1"/>
    <col min="14086" max="14086" width="10.875" style="13" customWidth="1"/>
    <col min="14087" max="14087" width="19.5" style="13" customWidth="1"/>
    <col min="14088" max="14088" width="8.125" style="13" customWidth="1"/>
    <col min="14089" max="14089" width="0" style="13" hidden="1" customWidth="1"/>
    <col min="14090" max="14090" width="9.25" style="13" customWidth="1"/>
    <col min="14091" max="14091" width="0" style="13" hidden="1" customWidth="1"/>
    <col min="14092" max="14092" width="7.625" style="13" customWidth="1"/>
    <col min="14093" max="14093" width="0" style="13" hidden="1" customWidth="1"/>
    <col min="14094" max="14094" width="4" style="13" customWidth="1"/>
    <col min="14095" max="14096" width="9" style="13" customWidth="1"/>
    <col min="14097" max="14097" width="10.5" style="13" customWidth="1"/>
    <col min="14098" max="14098" width="10.25" style="13" customWidth="1"/>
    <col min="14099" max="14099" width="11" style="13" customWidth="1"/>
    <col min="14100" max="14100" width="9.375" style="13" customWidth="1"/>
    <col min="14101" max="14101" width="10.875" style="13" customWidth="1"/>
    <col min="14102" max="14336" width="9" style="13"/>
    <col min="14337" max="14339" width="0" style="13" hidden="1" customWidth="1"/>
    <col min="14340" max="14340" width="6.625" style="13" customWidth="1"/>
    <col min="14341" max="14341" width="14.125" style="13" customWidth="1"/>
    <col min="14342" max="14342" width="10.875" style="13" customWidth="1"/>
    <col min="14343" max="14343" width="19.5" style="13" customWidth="1"/>
    <col min="14344" max="14344" width="8.125" style="13" customWidth="1"/>
    <col min="14345" max="14345" width="0" style="13" hidden="1" customWidth="1"/>
    <col min="14346" max="14346" width="9.25" style="13" customWidth="1"/>
    <col min="14347" max="14347" width="0" style="13" hidden="1" customWidth="1"/>
    <col min="14348" max="14348" width="7.625" style="13" customWidth="1"/>
    <col min="14349" max="14349" width="0" style="13" hidden="1" customWidth="1"/>
    <col min="14350" max="14350" width="4" style="13" customWidth="1"/>
    <col min="14351" max="14352" width="9" style="13" customWidth="1"/>
    <col min="14353" max="14353" width="10.5" style="13" customWidth="1"/>
    <col min="14354" max="14354" width="10.25" style="13" customWidth="1"/>
    <col min="14355" max="14355" width="11" style="13" customWidth="1"/>
    <col min="14356" max="14356" width="9.375" style="13" customWidth="1"/>
    <col min="14357" max="14357" width="10.875" style="13" customWidth="1"/>
    <col min="14358" max="14592" width="9" style="13"/>
    <col min="14593" max="14595" width="0" style="13" hidden="1" customWidth="1"/>
    <col min="14596" max="14596" width="6.625" style="13" customWidth="1"/>
    <col min="14597" max="14597" width="14.125" style="13" customWidth="1"/>
    <col min="14598" max="14598" width="10.875" style="13" customWidth="1"/>
    <col min="14599" max="14599" width="19.5" style="13" customWidth="1"/>
    <col min="14600" max="14600" width="8.125" style="13" customWidth="1"/>
    <col min="14601" max="14601" width="0" style="13" hidden="1" customWidth="1"/>
    <col min="14602" max="14602" width="9.25" style="13" customWidth="1"/>
    <col min="14603" max="14603" width="0" style="13" hidden="1" customWidth="1"/>
    <col min="14604" max="14604" width="7.625" style="13" customWidth="1"/>
    <col min="14605" max="14605" width="0" style="13" hidden="1" customWidth="1"/>
    <col min="14606" max="14606" width="4" style="13" customWidth="1"/>
    <col min="14607" max="14608" width="9" style="13" customWidth="1"/>
    <col min="14609" max="14609" width="10.5" style="13" customWidth="1"/>
    <col min="14610" max="14610" width="10.25" style="13" customWidth="1"/>
    <col min="14611" max="14611" width="11" style="13" customWidth="1"/>
    <col min="14612" max="14612" width="9.375" style="13" customWidth="1"/>
    <col min="14613" max="14613" width="10.875" style="13" customWidth="1"/>
    <col min="14614" max="14848" width="9" style="13"/>
    <col min="14849" max="14851" width="0" style="13" hidden="1" customWidth="1"/>
    <col min="14852" max="14852" width="6.625" style="13" customWidth="1"/>
    <col min="14853" max="14853" width="14.125" style="13" customWidth="1"/>
    <col min="14854" max="14854" width="10.875" style="13" customWidth="1"/>
    <col min="14855" max="14855" width="19.5" style="13" customWidth="1"/>
    <col min="14856" max="14856" width="8.125" style="13" customWidth="1"/>
    <col min="14857" max="14857" width="0" style="13" hidden="1" customWidth="1"/>
    <col min="14858" max="14858" width="9.25" style="13" customWidth="1"/>
    <col min="14859" max="14859" width="0" style="13" hidden="1" customWidth="1"/>
    <col min="14860" max="14860" width="7.625" style="13" customWidth="1"/>
    <col min="14861" max="14861" width="0" style="13" hidden="1" customWidth="1"/>
    <col min="14862" max="14862" width="4" style="13" customWidth="1"/>
    <col min="14863" max="14864" width="9" style="13" customWidth="1"/>
    <col min="14865" max="14865" width="10.5" style="13" customWidth="1"/>
    <col min="14866" max="14866" width="10.25" style="13" customWidth="1"/>
    <col min="14867" max="14867" width="11" style="13" customWidth="1"/>
    <col min="14868" max="14868" width="9.375" style="13" customWidth="1"/>
    <col min="14869" max="14869" width="10.875" style="13" customWidth="1"/>
    <col min="14870" max="15104" width="9" style="13"/>
    <col min="15105" max="15107" width="0" style="13" hidden="1" customWidth="1"/>
    <col min="15108" max="15108" width="6.625" style="13" customWidth="1"/>
    <col min="15109" max="15109" width="14.125" style="13" customWidth="1"/>
    <col min="15110" max="15110" width="10.875" style="13" customWidth="1"/>
    <col min="15111" max="15111" width="19.5" style="13" customWidth="1"/>
    <col min="15112" max="15112" width="8.125" style="13" customWidth="1"/>
    <col min="15113" max="15113" width="0" style="13" hidden="1" customWidth="1"/>
    <col min="15114" max="15114" width="9.25" style="13" customWidth="1"/>
    <col min="15115" max="15115" width="0" style="13" hidden="1" customWidth="1"/>
    <col min="15116" max="15116" width="7.625" style="13" customWidth="1"/>
    <col min="15117" max="15117" width="0" style="13" hidden="1" customWidth="1"/>
    <col min="15118" max="15118" width="4" style="13" customWidth="1"/>
    <col min="15119" max="15120" width="9" style="13" customWidth="1"/>
    <col min="15121" max="15121" width="10.5" style="13" customWidth="1"/>
    <col min="15122" max="15122" width="10.25" style="13" customWidth="1"/>
    <col min="15123" max="15123" width="11" style="13" customWidth="1"/>
    <col min="15124" max="15124" width="9.375" style="13" customWidth="1"/>
    <col min="15125" max="15125" width="10.875" style="13" customWidth="1"/>
    <col min="15126" max="15360" width="9" style="13"/>
    <col min="15361" max="15363" width="0" style="13" hidden="1" customWidth="1"/>
    <col min="15364" max="15364" width="6.625" style="13" customWidth="1"/>
    <col min="15365" max="15365" width="14.125" style="13" customWidth="1"/>
    <col min="15366" max="15366" width="10.875" style="13" customWidth="1"/>
    <col min="15367" max="15367" width="19.5" style="13" customWidth="1"/>
    <col min="15368" max="15368" width="8.125" style="13" customWidth="1"/>
    <col min="15369" max="15369" width="0" style="13" hidden="1" customWidth="1"/>
    <col min="15370" max="15370" width="9.25" style="13" customWidth="1"/>
    <col min="15371" max="15371" width="0" style="13" hidden="1" customWidth="1"/>
    <col min="15372" max="15372" width="7.625" style="13" customWidth="1"/>
    <col min="15373" max="15373" width="0" style="13" hidden="1" customWidth="1"/>
    <col min="15374" max="15374" width="4" style="13" customWidth="1"/>
    <col min="15375" max="15376" width="9" style="13" customWidth="1"/>
    <col min="15377" max="15377" width="10.5" style="13" customWidth="1"/>
    <col min="15378" max="15378" width="10.25" style="13" customWidth="1"/>
    <col min="15379" max="15379" width="11" style="13" customWidth="1"/>
    <col min="15380" max="15380" width="9.375" style="13" customWidth="1"/>
    <col min="15381" max="15381" width="10.875" style="13" customWidth="1"/>
    <col min="15382" max="15616" width="9" style="13"/>
    <col min="15617" max="15619" width="0" style="13" hidden="1" customWidth="1"/>
    <col min="15620" max="15620" width="6.625" style="13" customWidth="1"/>
    <col min="15621" max="15621" width="14.125" style="13" customWidth="1"/>
    <col min="15622" max="15622" width="10.875" style="13" customWidth="1"/>
    <col min="15623" max="15623" width="19.5" style="13" customWidth="1"/>
    <col min="15624" max="15624" width="8.125" style="13" customWidth="1"/>
    <col min="15625" max="15625" width="0" style="13" hidden="1" customWidth="1"/>
    <col min="15626" max="15626" width="9.25" style="13" customWidth="1"/>
    <col min="15627" max="15627" width="0" style="13" hidden="1" customWidth="1"/>
    <col min="15628" max="15628" width="7.625" style="13" customWidth="1"/>
    <col min="15629" max="15629" width="0" style="13" hidden="1" customWidth="1"/>
    <col min="15630" max="15630" width="4" style="13" customWidth="1"/>
    <col min="15631" max="15632" width="9" style="13" customWidth="1"/>
    <col min="15633" max="15633" width="10.5" style="13" customWidth="1"/>
    <col min="15634" max="15634" width="10.25" style="13" customWidth="1"/>
    <col min="15635" max="15635" width="11" style="13" customWidth="1"/>
    <col min="15636" max="15636" width="9.375" style="13" customWidth="1"/>
    <col min="15637" max="15637" width="10.875" style="13" customWidth="1"/>
    <col min="15638" max="15872" width="9" style="13"/>
    <col min="15873" max="15875" width="0" style="13" hidden="1" customWidth="1"/>
    <col min="15876" max="15876" width="6.625" style="13" customWidth="1"/>
    <col min="15877" max="15877" width="14.125" style="13" customWidth="1"/>
    <col min="15878" max="15878" width="10.875" style="13" customWidth="1"/>
    <col min="15879" max="15879" width="19.5" style="13" customWidth="1"/>
    <col min="15880" max="15880" width="8.125" style="13" customWidth="1"/>
    <col min="15881" max="15881" width="0" style="13" hidden="1" customWidth="1"/>
    <col min="15882" max="15882" width="9.25" style="13" customWidth="1"/>
    <col min="15883" max="15883" width="0" style="13" hidden="1" customWidth="1"/>
    <col min="15884" max="15884" width="7.625" style="13" customWidth="1"/>
    <col min="15885" max="15885" width="0" style="13" hidden="1" customWidth="1"/>
    <col min="15886" max="15886" width="4" style="13" customWidth="1"/>
    <col min="15887" max="15888" width="9" style="13" customWidth="1"/>
    <col min="15889" max="15889" width="10.5" style="13" customWidth="1"/>
    <col min="15890" max="15890" width="10.25" style="13" customWidth="1"/>
    <col min="15891" max="15891" width="11" style="13" customWidth="1"/>
    <col min="15892" max="15892" width="9.375" style="13" customWidth="1"/>
    <col min="15893" max="15893" width="10.875" style="13" customWidth="1"/>
    <col min="15894" max="16128" width="9" style="13"/>
    <col min="16129" max="16131" width="0" style="13" hidden="1" customWidth="1"/>
    <col min="16132" max="16132" width="6.625" style="13" customWidth="1"/>
    <col min="16133" max="16133" width="14.125" style="13" customWidth="1"/>
    <col min="16134" max="16134" width="10.875" style="13" customWidth="1"/>
    <col min="16135" max="16135" width="19.5" style="13" customWidth="1"/>
    <col min="16136" max="16136" width="8.125" style="13" customWidth="1"/>
    <col min="16137" max="16137" width="0" style="13" hidden="1" customWidth="1"/>
    <col min="16138" max="16138" width="9.25" style="13" customWidth="1"/>
    <col min="16139" max="16139" width="0" style="13" hidden="1" customWidth="1"/>
    <col min="16140" max="16140" width="7.625" style="13" customWidth="1"/>
    <col min="16141" max="16141" width="0" style="13" hidden="1" customWidth="1"/>
    <col min="16142" max="16142" width="4" style="13" customWidth="1"/>
    <col min="16143" max="16144" width="9" style="13" customWidth="1"/>
    <col min="16145" max="16145" width="10.5" style="13" customWidth="1"/>
    <col min="16146" max="16146" width="10.25" style="13" customWidth="1"/>
    <col min="16147" max="16147" width="11" style="13" customWidth="1"/>
    <col min="16148" max="16148" width="9.375" style="13" customWidth="1"/>
    <col min="16149" max="16149" width="10.875" style="13" customWidth="1"/>
    <col min="16150" max="16384" width="9" style="13"/>
  </cols>
  <sheetData>
    <row r="1" spans="4:21" ht="27.75" customHeight="1">
      <c r="D1" s="95" t="str">
        <f>[1]麗山菜單!A1</f>
        <v>臺北市內湖區麗山國民小學 112 年度5月份學校午餐食譜</v>
      </c>
      <c r="E1" s="95"/>
      <c r="F1" s="95"/>
      <c r="G1" s="95"/>
      <c r="H1" s="95"/>
      <c r="I1" s="95"/>
      <c r="J1" s="95"/>
      <c r="K1" s="95"/>
      <c r="L1" s="95"/>
      <c r="M1" s="95"/>
    </row>
    <row r="2" spans="4:21">
      <c r="D2" s="16"/>
    </row>
    <row r="3" spans="4:21">
      <c r="D3" s="16"/>
      <c r="E3" s="19">
        <f>VLOOKUP($H4,[1]人數!$L$1:$S$65536,6,FALSE)</f>
        <v>1264</v>
      </c>
      <c r="F3" s="20">
        <f>VLOOKUP($H4,[1]人數!$L$1:$S$65536,7,FALSE)</f>
        <v>1573</v>
      </c>
      <c r="G3" s="21"/>
    </row>
    <row r="4" spans="4:21">
      <c r="D4" s="16"/>
      <c r="E4" s="4">
        <f>VLOOKUP($H4,[1]人數!$L$1:$S$65536,8,FALSE)</f>
        <v>2837</v>
      </c>
      <c r="G4" s="22">
        <f>[1]麗山菜單!B3</f>
        <v>45047</v>
      </c>
      <c r="H4" s="23" t="str">
        <f>VLOOKUP(G4,[1]麗山菜單!A3:I3,3,TRUE)</f>
        <v>一</v>
      </c>
      <c r="J4" s="24"/>
      <c r="K4" s="24"/>
      <c r="L4" s="13">
        <f>VLOOKUP(G4,[1]麗山菜單!A3:I3,4,TRUE)</f>
        <v>0</v>
      </c>
    </row>
    <row r="5" spans="4:21">
      <c r="D5" s="25" t="s">
        <v>10</v>
      </c>
      <c r="E5" s="26" t="s">
        <v>0</v>
      </c>
      <c r="F5" s="7" t="s">
        <v>1</v>
      </c>
      <c r="G5" s="26" t="s">
        <v>2</v>
      </c>
      <c r="H5" s="26" t="s">
        <v>11</v>
      </c>
      <c r="I5" s="27" t="s">
        <v>12</v>
      </c>
      <c r="J5" s="28" t="s">
        <v>13</v>
      </c>
      <c r="K5" s="28"/>
      <c r="L5" s="29" t="s">
        <v>14</v>
      </c>
      <c r="M5" s="30" t="s">
        <v>15</v>
      </c>
      <c r="N5" s="31" t="s">
        <v>16</v>
      </c>
      <c r="O5" s="32" t="s">
        <v>17</v>
      </c>
      <c r="P5" s="33" t="s">
        <v>18</v>
      </c>
      <c r="Q5" s="13" t="s">
        <v>19</v>
      </c>
      <c r="R5" s="34">
        <f>SUMIFS(O6:O45,N6:N45,1)</f>
        <v>0.29411764705882354</v>
      </c>
      <c r="S5" s="35" t="s">
        <v>20</v>
      </c>
      <c r="T5" s="36">
        <f>R5*2+R6*7+R7*1+R10*8</f>
        <v>21.919346405228758</v>
      </c>
      <c r="U5" s="37">
        <f>T5*4/T8</f>
        <v>0.20724916814499766</v>
      </c>
    </row>
    <row r="6" spans="4:21">
      <c r="D6" s="13">
        <f>SUM(H6:H17)-74-9</f>
        <v>70</v>
      </c>
      <c r="E6" s="38" t="str">
        <f>VLOOKUP(G4,[1]麗山菜單!B3:H3,4,FALSE)</f>
        <v>茄汁蛋炒飯</v>
      </c>
      <c r="F6" s="39">
        <f>VLOOKUP($E$6,[1]明細總表!$C$1:$AB$65536,2,FALSE)</f>
        <v>9</v>
      </c>
      <c r="G6" s="1" t="str">
        <f>VLOOKUP($E$6,[1]明細總表!$C$1:$AB$65536,3,FALSE)</f>
        <v>CAS殼蛋</v>
      </c>
      <c r="H6" s="1">
        <f>VLOOKUP($E$6,[1]明細總表!$C$1:$AB$65536,4,FALSE)</f>
        <v>10</v>
      </c>
      <c r="I6" s="10">
        <f>VLOOKUP($G6,[1]食材檔!$B$1:$I$65536,3,FALSE)</f>
        <v>1000</v>
      </c>
      <c r="J6" s="40">
        <f t="shared" ref="J6:J16" si="0">H6*$E$4/I6</f>
        <v>28.37</v>
      </c>
      <c r="K6" s="40"/>
      <c r="L6" s="10" t="str">
        <f>VLOOKUP($G6,[1]食材檔!$B$1:$I$65536,4,FALSE)</f>
        <v>kg</v>
      </c>
      <c r="M6" s="38">
        <f>VLOOKUP($G6,[1]食材檔!$B$1:$I$65536,7,FALSE)</f>
        <v>63</v>
      </c>
      <c r="N6" s="38">
        <f>VLOOKUP($G6,[1]食材檔!$B$1:$I$65536,8,FALSE)</f>
        <v>2</v>
      </c>
      <c r="O6" s="41">
        <f t="shared" ref="O6:O44" si="1">H6/M6</f>
        <v>0.15873015873015872</v>
      </c>
      <c r="P6" s="42">
        <f>VLOOKUP($G6,[1]食材檔!$B$1:$M$65536,11,FALSE)/100*H6</f>
        <v>4.8</v>
      </c>
      <c r="Q6" s="13" t="s">
        <v>21</v>
      </c>
      <c r="R6" s="43">
        <f>SUMIFS(O6:O45,N6:N45,2)</f>
        <v>2.8673015873015872</v>
      </c>
      <c r="S6" s="35" t="s">
        <v>22</v>
      </c>
      <c r="T6" s="44">
        <f>R6*5+R9*5+R10*8</f>
        <v>25.836507936507935</v>
      </c>
      <c r="U6" s="37">
        <f>T6*9/T8</f>
        <v>0.54964404626385521</v>
      </c>
    </row>
    <row r="7" spans="4:21">
      <c r="E7" s="38"/>
      <c r="F7" s="39"/>
      <c r="G7" s="9" t="str">
        <f>VLOOKUP($E$6,[1]明細總表!$C$1:$AB$65536,5,FALSE)</f>
        <v>CAS冷凍玉米粒</v>
      </c>
      <c r="H7" s="9">
        <f>VLOOKUP($E$6,[1]明細總表!$C$1:$AB$65536,6,FALSE)</f>
        <v>25</v>
      </c>
      <c r="I7" s="8">
        <f>VLOOKUP($G7,[1]食材檔!$B$1:$I$65536,3,FALSE)</f>
        <v>1000</v>
      </c>
      <c r="J7" s="45">
        <f t="shared" si="0"/>
        <v>70.924999999999997</v>
      </c>
      <c r="K7" s="45"/>
      <c r="L7" s="8" t="str">
        <f>VLOOKUP($G7,[1]食材檔!$B$1:$I$65536,4,FALSE)</f>
        <v>kg</v>
      </c>
      <c r="M7" s="8">
        <f>VLOOKUP($G7,[1]食材檔!$B$1:$I$65536,7,FALSE)</f>
        <v>85</v>
      </c>
      <c r="N7" s="38">
        <f>VLOOKUP($G7,[1]食材檔!$B$1:$I$65536,8,FALSE)</f>
        <v>1</v>
      </c>
      <c r="O7" s="41">
        <f t="shared" si="1"/>
        <v>0.29411764705882354</v>
      </c>
      <c r="P7" s="42">
        <f>VLOOKUP($G7,[1]食材檔!$B$1:$M$65536,11,FALSE)/100*H7</f>
        <v>0.75</v>
      </c>
      <c r="Q7" s="13" t="s">
        <v>9</v>
      </c>
      <c r="R7" s="46">
        <f>SUMIFS(O6:O45,N6:N45,3)</f>
        <v>1.2599999999999998</v>
      </c>
      <c r="S7" s="35" t="s">
        <v>23</v>
      </c>
      <c r="T7" s="44">
        <f>R5*15+R7*5+15+R10*12</f>
        <v>25.711764705882352</v>
      </c>
      <c r="U7" s="37">
        <f>T7*4/T8</f>
        <v>0.2431067855911471</v>
      </c>
    </row>
    <row r="8" spans="4:21">
      <c r="E8" s="38"/>
      <c r="F8" s="39"/>
      <c r="G8" s="9" t="str">
        <f>VLOOKUP($E$6,[1]明細總表!$C$1:$AB$65536,7,FALSE)</f>
        <v>杏鮑菇原件</v>
      </c>
      <c r="H8" s="9">
        <f>VLOOKUP($E$6,[1]明細總表!$C$1:$AB$65536,8,FALSE)</f>
        <v>5</v>
      </c>
      <c r="I8" s="8">
        <f>VLOOKUP($G8,[1]食材檔!$B$1:$I$65536,3,FALSE)</f>
        <v>1000</v>
      </c>
      <c r="J8" s="45">
        <f t="shared" si="0"/>
        <v>14.185</v>
      </c>
      <c r="K8" s="45"/>
      <c r="L8" s="8" t="str">
        <f>VLOOKUP($G8,[1]食材檔!$B$1:$I$65536,4,FALSE)</f>
        <v>kg</v>
      </c>
      <c r="M8" s="8">
        <f>VLOOKUP($G8,[1]食材檔!$B$1:$I$65536,7,FALSE)</f>
        <v>100</v>
      </c>
      <c r="N8" s="38">
        <f>VLOOKUP($G8,[1]食材檔!$B$1:$I$65536,8,FALSE)</f>
        <v>3</v>
      </c>
      <c r="O8" s="41">
        <f t="shared" si="1"/>
        <v>0.05</v>
      </c>
      <c r="P8" s="42">
        <f>VLOOKUP($G8,[1]食材檔!$B$1:$M$65536,11,FALSE)/100*H8</f>
        <v>0.05</v>
      </c>
      <c r="Q8" s="13" t="s">
        <v>24</v>
      </c>
      <c r="R8" s="46">
        <f>SUMIFS(O6:O45,N6:N45,4)+1</f>
        <v>1</v>
      </c>
      <c r="S8" s="47" t="s">
        <v>25</v>
      </c>
      <c r="T8" s="44">
        <f>T5*4+T6*9+T7*4</f>
        <v>423.05301587301585</v>
      </c>
      <c r="U8" s="37">
        <f>U5+U6+U7</f>
        <v>1</v>
      </c>
    </row>
    <row r="9" spans="4:21">
      <c r="E9" s="38"/>
      <c r="F9" s="39"/>
      <c r="G9" s="9" t="str">
        <f>VLOOKUP($E$6,[1]明細總表!$C$1:$AB$65536,9,FALSE)</f>
        <v>紅蘿蔔小丁</v>
      </c>
      <c r="H9" s="9">
        <f>VLOOKUP($E$6,[1]明細總表!$C$1:$AB$65536,10,FALSE)</f>
        <v>7</v>
      </c>
      <c r="I9" s="8">
        <f>VLOOKUP($G9,[1]食材檔!$B$1:$I$65536,3,FALSE)</f>
        <v>1000</v>
      </c>
      <c r="J9" s="45">
        <f t="shared" si="0"/>
        <v>19.859000000000002</v>
      </c>
      <c r="K9" s="45"/>
      <c r="L9" s="8" t="str">
        <f>VLOOKUP($G9,[1]食材檔!$B$1:$I$65536,4,FALSE)</f>
        <v>kg</v>
      </c>
      <c r="M9" s="8">
        <f>VLOOKUP($G9,[1]食材檔!$B$1:$I$65536,7,FALSE)</f>
        <v>100</v>
      </c>
      <c r="N9" s="38">
        <f>VLOOKUP($G9,[1]食材檔!$B$1:$I$65536,8,FALSE)</f>
        <v>3</v>
      </c>
      <c r="O9" s="41">
        <f t="shared" si="1"/>
        <v>7.0000000000000007E-2</v>
      </c>
      <c r="P9" s="42">
        <f>VLOOKUP($G9,[1]食材檔!$B$1:$M$65536,11,FALSE)/100*H9</f>
        <v>1.8900000000000001</v>
      </c>
      <c r="Q9" s="13" t="s">
        <v>26</v>
      </c>
      <c r="R9" s="46">
        <f>SUMIFS(O6:O45,N6:N45,6)+2.3</f>
        <v>2.2999999999999998</v>
      </c>
    </row>
    <row r="10" spans="4:21">
      <c r="E10" s="38"/>
      <c r="F10" s="39"/>
      <c r="G10" s="9" t="str">
        <f>VLOOKUP($E$6,[1]明細總表!$C$1:$AB$65536,11,FALSE)</f>
        <v>剝皮洋蔥原件</v>
      </c>
      <c r="H10" s="9">
        <f>VLOOKUP($E$6,[1]明細總表!$C$1:$AB$65536,12,FALSE)</f>
        <v>8</v>
      </c>
      <c r="I10" s="8">
        <f>VLOOKUP($G10,[1]食材檔!$B$1:$I$65536,3,FALSE)</f>
        <v>1000</v>
      </c>
      <c r="J10" s="45">
        <f t="shared" si="0"/>
        <v>22.696000000000002</v>
      </c>
      <c r="K10" s="45"/>
      <c r="L10" s="8" t="str">
        <f>VLOOKUP($G10,[1]食材檔!$B$1:$I$65536,4,FALSE)</f>
        <v>kg</v>
      </c>
      <c r="M10" s="8">
        <f>VLOOKUP($G10,[1]食材檔!$B$1:$I$65536,7,FALSE)</f>
        <v>100</v>
      </c>
      <c r="N10" s="38">
        <f>VLOOKUP($G10,[1]食材檔!$B$1:$I$65536,8,FALSE)</f>
        <v>3</v>
      </c>
      <c r="O10" s="41">
        <f t="shared" si="1"/>
        <v>0.08</v>
      </c>
      <c r="P10" s="42">
        <f>VLOOKUP($G10,[1]食材檔!$B$1:$M$65536,11,FALSE)/100*H10</f>
        <v>1.84</v>
      </c>
      <c r="Q10" s="47" t="s">
        <v>27</v>
      </c>
      <c r="R10" s="48">
        <f>SUMIFS(O6:O45,N6:N45,5)</f>
        <v>0</v>
      </c>
    </row>
    <row r="11" spans="4:21">
      <c r="E11" s="38"/>
      <c r="F11" s="39"/>
      <c r="G11" s="9" t="str">
        <f>VLOOKUP($E$6,[1]明細總表!$C$1:$AB$65536,13,FALSE)</f>
        <v>TAP冷凍毛豆仁</v>
      </c>
      <c r="H11" s="9">
        <f>VLOOKUP($E$6,[1]明細總表!$C$1:$AB$65536,14,FALSE)</f>
        <v>4</v>
      </c>
      <c r="I11" s="8">
        <f>VLOOKUP($G11,[1]食材檔!$B$1:$I$65536,3,FALSE)</f>
        <v>1000</v>
      </c>
      <c r="J11" s="45">
        <f t="shared" si="0"/>
        <v>11.348000000000001</v>
      </c>
      <c r="K11" s="45"/>
      <c r="L11" s="8" t="str">
        <f>VLOOKUP($G11,[1]食材檔!$B$1:$I$65536,4,FALSE)</f>
        <v>kg</v>
      </c>
      <c r="M11" s="8">
        <f>VLOOKUP($G11,[1]食材檔!$B$1:$I$65536,7,FALSE)</f>
        <v>50</v>
      </c>
      <c r="N11" s="38">
        <f>VLOOKUP($G11,[1]食材檔!$B$1:$I$65536,8,FALSE)</f>
        <v>2</v>
      </c>
      <c r="O11" s="41">
        <f t="shared" si="1"/>
        <v>0.08</v>
      </c>
      <c r="P11" s="42">
        <f>VLOOKUP($G11,[1]食材檔!$B$1:$M$65536,11,FALSE)/100*H11</f>
        <v>3.36</v>
      </c>
      <c r="Q11" s="49" t="s">
        <v>18</v>
      </c>
      <c r="R11" s="50">
        <f>SUM(P6:P48)</f>
        <v>131</v>
      </c>
    </row>
    <row r="12" spans="4:21">
      <c r="E12" s="38"/>
      <c r="F12" s="39"/>
      <c r="G12" s="9" t="str">
        <f>VLOOKUP($E$6,[1]明細總表!$C$1:$AB$65536,15,FALSE)</f>
        <v>絞肉</v>
      </c>
      <c r="H12" s="9">
        <f>VLOOKUP($E$6,[1]明細總表!$C$1:$AB$65536,16,FALSE)</f>
        <v>10</v>
      </c>
      <c r="I12" s="8">
        <f>VLOOKUP($G12,[1]食材檔!$B$1:$I$65536,3,FALSE)</f>
        <v>1000</v>
      </c>
      <c r="J12" s="45">
        <f>H12*$E$4/I12</f>
        <v>28.37</v>
      </c>
      <c r="K12" s="45"/>
      <c r="L12" s="8" t="str">
        <f>VLOOKUP($G12,[1]食材檔!$B$1:$I$65536,4,FALSE)</f>
        <v>kg</v>
      </c>
      <c r="M12" s="8">
        <f>VLOOKUP($G12,[1]食材檔!$B$1:$I$65536,7,FALSE)</f>
        <v>35</v>
      </c>
      <c r="N12" s="38">
        <f>VLOOKUP($G12,[1]食材檔!$B$1:$I$65536,8,FALSE)</f>
        <v>2</v>
      </c>
      <c r="O12" s="41">
        <f t="shared" si="1"/>
        <v>0.2857142857142857</v>
      </c>
      <c r="P12" s="42">
        <f>VLOOKUP($G12,[1]食材檔!$B$1:$M$65536,11,FALSE)/100*H12</f>
        <v>0.89999999999999991</v>
      </c>
    </row>
    <row r="13" spans="4:21">
      <c r="E13" s="38"/>
      <c r="F13" s="39"/>
      <c r="G13" s="9" t="str">
        <f>VLOOKUP($E$6,[1]明細總表!$C$1:$AB$65536,17,FALSE)</f>
        <v>番茄醬</v>
      </c>
      <c r="H13" s="9">
        <f>VLOOKUP($E$6,[1]明細總表!$C$1:$AB$65536,18,FALSE)</f>
        <v>10</v>
      </c>
      <c r="I13" s="8">
        <f>VLOOKUP($G13,[1]食材檔!$B$1:$I$65536,3,FALSE)</f>
        <v>4500</v>
      </c>
      <c r="J13" s="45">
        <f t="shared" si="0"/>
        <v>6.3044444444444441</v>
      </c>
      <c r="K13" s="45"/>
      <c r="L13" s="8" t="str">
        <f>VLOOKUP($G13,[1]食材檔!$B$1:$I$65536,4,FALSE)</f>
        <v>包</v>
      </c>
      <c r="M13" s="8">
        <f>VLOOKUP($G13,[1]食材檔!$B$1:$I$65536,7,FALSE)</f>
        <v>0</v>
      </c>
      <c r="N13" s="38">
        <f>VLOOKUP($G13,[1]食材檔!$B$1:$I$65536,8,FALSE)</f>
        <v>0</v>
      </c>
      <c r="O13" s="41" t="e">
        <f t="shared" si="1"/>
        <v>#DIV/0!</v>
      </c>
      <c r="P13" s="42">
        <f>VLOOKUP($G13,[1]食材檔!$B$1:$M$65536,11,FALSE)/100*H13</f>
        <v>0</v>
      </c>
    </row>
    <row r="14" spans="4:21">
      <c r="E14" s="38"/>
      <c r="F14" s="39"/>
      <c r="G14" s="9">
        <f>VLOOKUP($E$6,[1]明細總表!$C$1:$AB$65536,19,FALSE)</f>
        <v>0</v>
      </c>
      <c r="H14" s="9">
        <f>VLOOKUP($E$6,[1]明細總表!$C$1:$AB$65536,20,FALSE)</f>
        <v>0</v>
      </c>
      <c r="I14" s="8">
        <f>VLOOKUP($G14,[1]食材檔!$B$1:$I$65536,3,FALSE)</f>
        <v>0</v>
      </c>
      <c r="J14" s="45" t="e">
        <f t="shared" si="0"/>
        <v>#DIV/0!</v>
      </c>
      <c r="K14" s="45"/>
      <c r="L14" s="8">
        <f>VLOOKUP($G14,[1]食材檔!$B$1:$I$65536,4,FALSE)</f>
        <v>0</v>
      </c>
      <c r="M14" s="8">
        <f>VLOOKUP($G14,[1]食材檔!$B$1:$I$65536,7,FALSE)</f>
        <v>0</v>
      </c>
      <c r="N14" s="38">
        <f>VLOOKUP($G14,[1]食材檔!$B$1:$I$65536,8,FALSE)</f>
        <v>0</v>
      </c>
      <c r="O14" s="41" t="e">
        <f t="shared" si="1"/>
        <v>#DIV/0!</v>
      </c>
      <c r="P14" s="42">
        <f>VLOOKUP($G14,[1]食材檔!$B$1:$M$65536,11,FALSE)/100*H14</f>
        <v>0</v>
      </c>
    </row>
    <row r="15" spans="4:21">
      <c r="E15" s="38"/>
      <c r="F15" s="39"/>
      <c r="G15" s="9">
        <f>VLOOKUP($E$6,[1]明細總表!$C$1:$AB$65536,21,FALSE)</f>
        <v>0</v>
      </c>
      <c r="H15" s="9">
        <f>VLOOKUP($E$6,[1]明細總表!$C$1:$AB$65536,22,FALSE)</f>
        <v>0</v>
      </c>
      <c r="I15" s="8">
        <f>VLOOKUP($G15,[1]食材檔!$B$1:$I$65536,3,FALSE)</f>
        <v>0</v>
      </c>
      <c r="J15" s="45" t="e">
        <f t="shared" si="0"/>
        <v>#DIV/0!</v>
      </c>
      <c r="K15" s="45"/>
      <c r="L15" s="8">
        <f>VLOOKUP($G15,[1]食材檔!$B$1:$I$65536,4,FALSE)</f>
        <v>0</v>
      </c>
      <c r="M15" s="8">
        <f>VLOOKUP($G15,[1]食材檔!$B$1:$I$65536,7,FALSE)</f>
        <v>0</v>
      </c>
      <c r="N15" s="38">
        <f>VLOOKUP($G15,[1]食材檔!$B$1:$I$65536,8,FALSE)</f>
        <v>0</v>
      </c>
      <c r="O15" s="41" t="e">
        <f t="shared" si="1"/>
        <v>#DIV/0!</v>
      </c>
      <c r="P15" s="42">
        <f>VLOOKUP($G15,[1]食材檔!$B$1:$M$65536,11,FALSE)/100*H15</f>
        <v>0</v>
      </c>
    </row>
    <row r="16" spans="4:21">
      <c r="E16" s="38"/>
      <c r="F16" s="39"/>
      <c r="G16" s="9">
        <f>VLOOKUP($E$6,[1]明細總表!$C$1:$AB$65536,23,FALSE)</f>
        <v>0</v>
      </c>
      <c r="H16" s="9">
        <f>VLOOKUP($E$6,[1]明細總表!$C$1:$AB$65536,24,FALSE)</f>
        <v>0</v>
      </c>
      <c r="I16" s="8">
        <f>VLOOKUP($G16,[1]食材檔!$B$1:$I$65536,3,FALSE)</f>
        <v>0</v>
      </c>
      <c r="J16" s="45" t="e">
        <f t="shared" si="0"/>
        <v>#DIV/0!</v>
      </c>
      <c r="K16" s="45"/>
      <c r="L16" s="8">
        <f>VLOOKUP($G16,[1]食材檔!$B$1:$I$65536,4,FALSE)</f>
        <v>0</v>
      </c>
      <c r="M16" s="8">
        <f>VLOOKUP($G16,[1]食材檔!$B$1:$I$65536,7,FALSE)</f>
        <v>0</v>
      </c>
      <c r="N16" s="38">
        <f>VLOOKUP($G16,[1]食材檔!$B$1:$I$65536,8,FALSE)</f>
        <v>0</v>
      </c>
      <c r="O16" s="41" t="e">
        <f t="shared" si="1"/>
        <v>#DIV/0!</v>
      </c>
      <c r="P16" s="42">
        <f>VLOOKUP($G16,[1]食材檔!$B$1:$M$65536,11,FALSE)/100*H16</f>
        <v>0</v>
      </c>
      <c r="T16" s="49"/>
    </row>
    <row r="17" spans="4:22">
      <c r="E17" s="51"/>
      <c r="F17" s="39"/>
      <c r="G17" s="9" t="str">
        <f>VLOOKUP($E$6,[1]明細總表!$C$1:$AB$65536,25,FALSE)</f>
        <v>白米</v>
      </c>
      <c r="H17" s="9">
        <f>VLOOKUP($E$6,[1]明細總表!$C$1:$AB$65536,26,FALSE)</f>
        <v>74</v>
      </c>
      <c r="I17" s="8">
        <f>VLOOKUP($G17,[1]食材檔!$B$1:$I$65536,3,FALSE)</f>
        <v>1000</v>
      </c>
      <c r="J17" s="45">
        <f>H17*375/1000</f>
        <v>27.75</v>
      </c>
      <c r="K17" s="45"/>
      <c r="L17" s="8" t="str">
        <f>VLOOKUP($G17,[1]食材檔!$B$1:$I$65536,4,FALSE)</f>
        <v>kg</v>
      </c>
      <c r="M17" s="8">
        <f>VLOOKUP($G17,[1]食材檔!$B$1:$I$65536,7,FALSE)</f>
        <v>20</v>
      </c>
      <c r="N17" s="38">
        <f>VLOOKUP($G17,[1]食材檔!$B$1:$I$65536,8,FALSE)-2</f>
        <v>-1</v>
      </c>
      <c r="O17" s="41">
        <f t="shared" si="1"/>
        <v>3.7</v>
      </c>
      <c r="P17" s="42">
        <f>VLOOKUP($G17,[1]食材檔!$B$1:$M$65536,11,FALSE)/100*H17</f>
        <v>3.7</v>
      </c>
      <c r="Q17" s="49"/>
      <c r="T17" s="49"/>
    </row>
    <row r="18" spans="4:22">
      <c r="D18" s="13">
        <f>SUM(H18:H27)</f>
        <v>150</v>
      </c>
      <c r="E18" s="52" t="str">
        <f>VLOOKUP(G4,[1]麗山菜單!B3:H3,5,FALSE)</f>
        <v>五香雞排</v>
      </c>
      <c r="F18" s="53">
        <f>VLOOKUP($E$18,[1]明細總表!$C$1:$AB$65536,2,FALSE)</f>
        <v>1</v>
      </c>
      <c r="G18" s="53" t="str">
        <f>VLOOKUP($E$18,[1]明細總表!$C$1:$AB$65536,3,FALSE)</f>
        <v>雞排</v>
      </c>
      <c r="H18" s="53">
        <f>VLOOKUP($E$18,[1]明細總表!$C$1:$AB$65536,4,FALSE)</f>
        <v>150</v>
      </c>
      <c r="I18" s="52">
        <f>VLOOKUP($G18,[1]食材檔!$B$1:$I$65536,3,FALSE)</f>
        <v>150</v>
      </c>
      <c r="J18" s="54">
        <f>H18*$E$4/I18</f>
        <v>2837</v>
      </c>
      <c r="K18" s="54"/>
      <c r="L18" s="52" t="str">
        <f>VLOOKUP($G18,[1]食材檔!$B$1:$I$65536,4,FALSE)</f>
        <v>片</v>
      </c>
      <c r="M18" s="52">
        <f>VLOOKUP($G18,[1]食材檔!$B$1:$I$65536,7,FALSE)</f>
        <v>70</v>
      </c>
      <c r="N18" s="52">
        <f>VLOOKUP($G18,[1]食材檔!$B$1:$I$65536,8,FALSE)</f>
        <v>2</v>
      </c>
      <c r="O18" s="55">
        <f t="shared" si="1"/>
        <v>2.1428571428571428</v>
      </c>
      <c r="P18" s="42">
        <f>VLOOKUP($G18,[1]食材檔!$B$1:$M$65536,11,FALSE)/100*H18</f>
        <v>12</v>
      </c>
    </row>
    <row r="19" spans="4:22">
      <c r="E19" s="52"/>
      <c r="F19" s="53"/>
      <c r="G19" s="53" t="str">
        <f>VLOOKUP($E$18,[1]明細總表!$C$1:$AB$65536,5,FALSE)</f>
        <v>滷包(大)</v>
      </c>
      <c r="H19" s="53">
        <f>VLOOKUP($E$18,[1]明細總表!$C$1:$AB$65536,6,FALSE)</f>
        <v>0</v>
      </c>
      <c r="I19" s="52">
        <f>VLOOKUP($G19,[1]食材檔!$B$1:$I$65536,3,FALSE)</f>
        <v>35</v>
      </c>
      <c r="J19" s="54">
        <f>H19*$E$4/I19</f>
        <v>0</v>
      </c>
      <c r="K19" s="54"/>
      <c r="L19" s="52" t="str">
        <f>VLOOKUP($G19,[1]食材檔!$B$1:$I$65536,4,FALSE)</f>
        <v>包</v>
      </c>
      <c r="M19" s="52">
        <f>VLOOKUP($G19,[1]食材檔!$B$1:$I$65536,7,FALSE)</f>
        <v>0</v>
      </c>
      <c r="N19" s="52">
        <f>VLOOKUP($G19,[1]食材檔!$B$1:$I$65536,8,FALSE)</f>
        <v>0</v>
      </c>
      <c r="O19" s="55" t="e">
        <f t="shared" si="1"/>
        <v>#DIV/0!</v>
      </c>
      <c r="P19" s="42">
        <f>VLOOKUP($G19,[1]食材檔!$B$1:$M$65536,11,FALSE)/100*H19</f>
        <v>0</v>
      </c>
    </row>
    <row r="20" spans="4:22">
      <c r="E20" s="52"/>
      <c r="F20" s="53"/>
      <c r="G20" s="53" t="str">
        <f>VLOOKUP($E$18,[1]明細總表!$C$1:$AB$65536,7,FALSE)</f>
        <v>五香粉</v>
      </c>
      <c r="H20" s="53">
        <f>VLOOKUP($E$18,[1]明細總表!$C$1:$AB$65536,8,FALSE)</f>
        <v>0</v>
      </c>
      <c r="I20" s="52">
        <f>VLOOKUP($G20,[1]食材檔!$B$1:$I$65536,3,FALSE)</f>
        <v>1000</v>
      </c>
      <c r="J20" s="54">
        <f t="shared" ref="J20:J44" si="2">H20*$E$4/I20</f>
        <v>0</v>
      </c>
      <c r="K20" s="54"/>
      <c r="L20" s="52" t="str">
        <f>VLOOKUP($G20,[1]食材檔!$B$1:$I$65536,4,FALSE)</f>
        <v>盒</v>
      </c>
      <c r="M20" s="52">
        <f>VLOOKUP($G20,[1]食材檔!$B$1:$I$65536,7,FALSE)</f>
        <v>0</v>
      </c>
      <c r="N20" s="52">
        <f>VLOOKUP($G20,[1]食材檔!$B$1:$I$65536,8,FALSE)</f>
        <v>0</v>
      </c>
      <c r="O20" s="55" t="e">
        <f t="shared" si="1"/>
        <v>#DIV/0!</v>
      </c>
      <c r="P20" s="42">
        <f>VLOOKUP($G20,[1]食材檔!$B$1:$M$65536,11,FALSE)/100*H20</f>
        <v>0</v>
      </c>
    </row>
    <row r="21" spans="4:22">
      <c r="E21" s="52"/>
      <c r="F21" s="53"/>
      <c r="G21" s="53">
        <f>VLOOKUP($E$18,[1]明細總表!$C$1:$AB$65536,9,FALSE)</f>
        <v>0</v>
      </c>
      <c r="H21" s="53">
        <f>VLOOKUP($E$18,[1]明細總表!$C$1:$AB$65536,10,FALSE)</f>
        <v>0</v>
      </c>
      <c r="I21" s="52">
        <f>VLOOKUP($G21,[1]食材檔!$B$1:$I$65536,3,FALSE)</f>
        <v>0</v>
      </c>
      <c r="J21" s="54" t="e">
        <f t="shared" si="2"/>
        <v>#DIV/0!</v>
      </c>
      <c r="K21" s="54"/>
      <c r="L21" s="52">
        <f>VLOOKUP($G21,[1]食材檔!$B$1:$I$65536,4,FALSE)</f>
        <v>0</v>
      </c>
      <c r="M21" s="52">
        <f>VLOOKUP($G21,[1]食材檔!$B$1:$I$65536,7,FALSE)</f>
        <v>0</v>
      </c>
      <c r="N21" s="52">
        <f>VLOOKUP($G21,[1]食材檔!$B$1:$I$65536,8,FALSE)</f>
        <v>0</v>
      </c>
      <c r="O21" s="55" t="e">
        <f t="shared" si="1"/>
        <v>#DIV/0!</v>
      </c>
      <c r="P21" s="42">
        <f>VLOOKUP($G21,[1]食材檔!$B$1:$M$65536,11,FALSE)/100*H21</f>
        <v>0</v>
      </c>
    </row>
    <row r="22" spans="4:22">
      <c r="E22" s="52"/>
      <c r="F22" s="53"/>
      <c r="G22" s="53">
        <f>VLOOKUP($E$18,[1]明細總表!$C$1:$AB$65536,11,FALSE)</f>
        <v>0</v>
      </c>
      <c r="H22" s="53">
        <f>VLOOKUP($E$18,[1]明細總表!$C$1:$AB$65536,12,FALSE)</f>
        <v>0</v>
      </c>
      <c r="I22" s="52">
        <f>VLOOKUP($G22,[1]食材檔!$B$1:$I$65536,3,FALSE)</f>
        <v>0</v>
      </c>
      <c r="J22" s="54" t="e">
        <f>H22*$E$4/I22</f>
        <v>#DIV/0!</v>
      </c>
      <c r="K22" s="54"/>
      <c r="L22" s="52">
        <f>VLOOKUP($G22,[1]食材檔!$B$1:$I$65536,4,FALSE)</f>
        <v>0</v>
      </c>
      <c r="M22" s="52">
        <f>VLOOKUP($G22,[1]食材檔!$B$1:$I$65536,7,FALSE)</f>
        <v>0</v>
      </c>
      <c r="N22" s="52">
        <f>VLOOKUP($G22,[1]食材檔!$B$1:$I$65536,8,FALSE)</f>
        <v>0</v>
      </c>
      <c r="O22" s="55" t="e">
        <f t="shared" si="1"/>
        <v>#DIV/0!</v>
      </c>
      <c r="P22" s="42">
        <f>VLOOKUP($G22,[1]食材檔!$B$1:$M$65536,11,FALSE)/100*H22</f>
        <v>0</v>
      </c>
    </row>
    <row r="23" spans="4:22">
      <c r="E23" s="52"/>
      <c r="F23" s="53"/>
      <c r="G23" s="53">
        <f>VLOOKUP($E$18,[1]明細總表!$C$1:$AB$65536,13,FALSE)</f>
        <v>0</v>
      </c>
      <c r="H23" s="53">
        <f>VLOOKUP($E$18,[1]明細總表!$C$1:$AB$65536,14,FALSE)</f>
        <v>0</v>
      </c>
      <c r="I23" s="52">
        <f>VLOOKUP($G23,[1]食材檔!$B$1:$I$65536,3,FALSE)</f>
        <v>0</v>
      </c>
      <c r="J23" s="54" t="e">
        <f t="shared" si="2"/>
        <v>#DIV/0!</v>
      </c>
      <c r="K23" s="54"/>
      <c r="L23" s="52">
        <f>VLOOKUP($G23,[1]食材檔!$B$1:$I$65536,4,FALSE)</f>
        <v>0</v>
      </c>
      <c r="M23" s="52">
        <f>VLOOKUP($G23,[1]食材檔!$B$1:$I$65536,7,FALSE)</f>
        <v>0</v>
      </c>
      <c r="N23" s="52">
        <f>VLOOKUP($G23,[1]食材檔!$B$1:$I$65536,8,FALSE)</f>
        <v>0</v>
      </c>
      <c r="O23" s="55" t="e">
        <f t="shared" si="1"/>
        <v>#DIV/0!</v>
      </c>
      <c r="P23" s="42">
        <f>VLOOKUP($G23,[1]食材檔!$B$1:$M$65536,11,FALSE)/100*H23</f>
        <v>0</v>
      </c>
    </row>
    <row r="24" spans="4:22">
      <c r="E24" s="52"/>
      <c r="F24" s="53"/>
      <c r="G24" s="53">
        <f>VLOOKUP($E$18,[1]明細總表!$C$1:$AB$65536,15,FALSE)</f>
        <v>0</v>
      </c>
      <c r="H24" s="53">
        <f>VLOOKUP($E$18,[1]明細總表!$C$1:$AB$65536,16,FALSE)</f>
        <v>0</v>
      </c>
      <c r="I24" s="52">
        <f>VLOOKUP($G24,[1]食材檔!$B$1:$I$65536,3,FALSE)</f>
        <v>0</v>
      </c>
      <c r="J24" s="54" t="e">
        <f t="shared" si="2"/>
        <v>#DIV/0!</v>
      </c>
      <c r="K24" s="54"/>
      <c r="L24" s="52">
        <f>VLOOKUP($G24,[1]食材檔!$B$1:$I$65536,4,FALSE)</f>
        <v>0</v>
      </c>
      <c r="M24" s="52">
        <f>VLOOKUP($G24,[1]食材檔!$B$1:$I$65536,7,FALSE)</f>
        <v>0</v>
      </c>
      <c r="N24" s="52">
        <f>VLOOKUP($G24,[1]食材檔!$B$1:$I$65536,8,FALSE)</f>
        <v>0</v>
      </c>
      <c r="O24" s="55" t="e">
        <f t="shared" si="1"/>
        <v>#DIV/0!</v>
      </c>
      <c r="P24" s="42">
        <f>VLOOKUP($G24,[1]食材檔!$B$1:$M$65536,11,FALSE)/100*H24</f>
        <v>0</v>
      </c>
    </row>
    <row r="25" spans="4:22">
      <c r="E25" s="52"/>
      <c r="F25" s="53"/>
      <c r="G25" s="53">
        <f>VLOOKUP($E$18,[1]明細總表!$C$1:$AB$65536,17,FALSE)</f>
        <v>0</v>
      </c>
      <c r="H25" s="53">
        <f>VLOOKUP($E$18,[1]明細總表!$C$1:$AB$65536,18,FALSE)</f>
        <v>0</v>
      </c>
      <c r="I25" s="52">
        <f>VLOOKUP($G25,[1]食材檔!$B$1:$I$65536,3,FALSE)</f>
        <v>0</v>
      </c>
      <c r="J25" s="54" t="e">
        <f t="shared" si="2"/>
        <v>#DIV/0!</v>
      </c>
      <c r="K25" s="54"/>
      <c r="L25" s="52">
        <f>VLOOKUP($G25,[1]食材檔!$B$1:$I$65536,4,FALSE)</f>
        <v>0</v>
      </c>
      <c r="M25" s="52">
        <f>VLOOKUP($G25,[1]食材檔!$B$1:$I$65536,7,FALSE)</f>
        <v>0</v>
      </c>
      <c r="N25" s="52">
        <f>VLOOKUP($G25,[1]食材檔!$B$1:$I$65536,8,FALSE)</f>
        <v>0</v>
      </c>
      <c r="O25" s="55" t="e">
        <f t="shared" si="1"/>
        <v>#DIV/0!</v>
      </c>
      <c r="P25" s="42">
        <f>VLOOKUP($G25,[1]食材檔!$B$1:$M$65536,11,FALSE)/100*H25</f>
        <v>0</v>
      </c>
    </row>
    <row r="26" spans="4:22">
      <c r="E26" s="52"/>
      <c r="F26" s="53"/>
      <c r="G26" s="53">
        <f>VLOOKUP($E$18,[1]明細總表!$C$1:$AB$65536,19,FALSE)</f>
        <v>0</v>
      </c>
      <c r="H26" s="53">
        <f>VLOOKUP($E$18,[1]明細總表!$C$1:$AB$65536,20,FALSE)</f>
        <v>0</v>
      </c>
      <c r="I26" s="52">
        <f>VLOOKUP($G26,[1]食材檔!$B$1:$I$65536,3,FALSE)</f>
        <v>0</v>
      </c>
      <c r="J26" s="54" t="e">
        <f t="shared" si="2"/>
        <v>#DIV/0!</v>
      </c>
      <c r="K26" s="54"/>
      <c r="L26" s="52">
        <f>VLOOKUP($G26,[1]食材檔!$B$1:$I$65536,4,FALSE)</f>
        <v>0</v>
      </c>
      <c r="M26" s="52">
        <f>VLOOKUP($G26,[1]食材檔!$B$1:$I$65536,7,FALSE)</f>
        <v>0</v>
      </c>
      <c r="N26" s="52">
        <f>VLOOKUP($G26,[1]食材檔!$B$1:$I$65536,8,FALSE)</f>
        <v>0</v>
      </c>
      <c r="O26" s="55" t="e">
        <f t="shared" si="1"/>
        <v>#DIV/0!</v>
      </c>
      <c r="P26" s="42">
        <f>VLOOKUP($G26,[1]食材檔!$B$1:$M$65536,11,FALSE)/100*H26</f>
        <v>0</v>
      </c>
    </row>
    <row r="27" spans="4:22">
      <c r="E27" s="52"/>
      <c r="F27" s="53"/>
      <c r="G27" s="53">
        <f>VLOOKUP($E$18,[1]明細總表!$C$1:$AB$65536,21,FALSE)</f>
        <v>0</v>
      </c>
      <c r="H27" s="53">
        <f>VLOOKUP($E$18,[1]明細總表!$C$1:$AB$65536,22,FALSE)</f>
        <v>0</v>
      </c>
      <c r="I27" s="52">
        <f>VLOOKUP($G27,[1]食材檔!$B$1:$I$65536,3,FALSE)</f>
        <v>0</v>
      </c>
      <c r="J27" s="54">
        <v>15</v>
      </c>
      <c r="K27" s="54"/>
      <c r="L27" s="52">
        <f>VLOOKUP($G27,[1]食材檔!$B$1:$I$65536,4,FALSE)</f>
        <v>0</v>
      </c>
      <c r="M27" s="52">
        <f>VLOOKUP($G27,[1]食材檔!$B$1:$I$65536,7,FALSE)</f>
        <v>0</v>
      </c>
      <c r="N27" s="52">
        <f>VLOOKUP($G27,[1]食材檔!$B$1:$I$65536,8,FALSE)</f>
        <v>0</v>
      </c>
      <c r="O27" s="55" t="e">
        <f t="shared" si="1"/>
        <v>#DIV/0!</v>
      </c>
      <c r="P27" s="42">
        <f>VLOOKUP($G27,[1]食材檔!$B$1:$M$65536,11,FALSE)/100*H27</f>
        <v>0</v>
      </c>
    </row>
    <row r="28" spans="4:22">
      <c r="D28" s="13">
        <f>SUM(H28:H32)</f>
        <v>75.5</v>
      </c>
      <c r="E28" s="38" t="str">
        <f>VLOOKUP(G4,[1]麗山菜單!B3:H3,6,FALSE)</f>
        <v>有機荷葉白菜</v>
      </c>
      <c r="F28" s="39">
        <f>VLOOKUP($E$28,[1]明細總表!$C$1:$AB$65536,2,FALSE)</f>
        <v>2</v>
      </c>
      <c r="G28" s="39" t="str">
        <f>VLOOKUP($E$28,[1]明細總表!$C$1:$AB$65536,3,FALSE)</f>
        <v>有機荷葉白菜</v>
      </c>
      <c r="H28" s="39">
        <f>VLOOKUP($E$28,[1]明細總表!$C$1:$AB$65536,4,FALSE)</f>
        <v>75</v>
      </c>
      <c r="I28" s="38">
        <f>VLOOKUP($G28,[1]食材檔!$B$1:$I$65536,3,FALSE)</f>
        <v>1000</v>
      </c>
      <c r="J28" s="56">
        <f t="shared" si="2"/>
        <v>212.77500000000001</v>
      </c>
      <c r="K28" s="56"/>
      <c r="L28" s="38" t="str">
        <f>VLOOKUP($G28,[1]食材檔!$B$1:$I$65536,4,FALSE)</f>
        <v>kg</v>
      </c>
      <c r="M28" s="38">
        <f>VLOOKUP($G28,[1]食材檔!$B$1:$I$65536,7,FALSE)</f>
        <v>100</v>
      </c>
      <c r="N28" s="38">
        <f>VLOOKUP($G28,[1]食材檔!$B$1:$I$65536,8,FALSE)</f>
        <v>3</v>
      </c>
      <c r="O28" s="41">
        <f t="shared" si="1"/>
        <v>0.75</v>
      </c>
      <c r="P28" s="42">
        <f>VLOOKUP($G28,[1]食材檔!$B$1:$M$65536,11,FALSE)/100*H28</f>
        <v>98.25</v>
      </c>
      <c r="V28" s="57">
        <f>E3/E4*J28</f>
        <v>94.8</v>
      </c>
    </row>
    <row r="29" spans="4:22">
      <c r="E29" s="38"/>
      <c r="F29" s="39"/>
      <c r="G29" s="39" t="str">
        <f>VLOOKUP($E$28,[1]明細總表!$C$1:$AB$65536,5,FALSE)</f>
        <v>蒜末</v>
      </c>
      <c r="H29" s="39">
        <f>VLOOKUP($E$28,[1]明細總表!$C$1:$AB$65536,6,FALSE)</f>
        <v>0.5</v>
      </c>
      <c r="I29" s="38">
        <f>VLOOKUP($G29,[1]食材檔!$B$1:$I$65536,3,FALSE)</f>
        <v>1000</v>
      </c>
      <c r="J29" s="56">
        <f t="shared" si="2"/>
        <v>1.4185000000000001</v>
      </c>
      <c r="K29" s="56"/>
      <c r="L29" s="38" t="str">
        <f>VLOOKUP($G29,[1]食材檔!$B$1:$I$65536,4,FALSE)</f>
        <v>kg</v>
      </c>
      <c r="M29" s="38">
        <f>VLOOKUP($G29,[1]食材檔!$B$1:$I$65536,7,FALSE)</f>
        <v>100</v>
      </c>
      <c r="N29" s="38">
        <f>VLOOKUP($G29,[1]食材檔!$B$1:$I$65536,8,FALSE)</f>
        <v>3</v>
      </c>
      <c r="O29" s="41">
        <f t="shared" si="1"/>
        <v>5.0000000000000001E-3</v>
      </c>
      <c r="P29" s="42">
        <f>VLOOKUP($G29,[1]食材檔!$B$1:$M$65536,11,FALSE)/100*H29</f>
        <v>5.5E-2</v>
      </c>
      <c r="V29" s="58">
        <f>F3/E4*J28</f>
        <v>117.97500000000001</v>
      </c>
    </row>
    <row r="30" spans="4:22">
      <c r="E30" s="38"/>
      <c r="F30" s="39"/>
      <c r="G30" s="39">
        <f>VLOOKUP($E$28,[1]明細總表!$C$1:$AB$65536,7,FALSE)</f>
        <v>0</v>
      </c>
      <c r="H30" s="39">
        <f>VLOOKUP($E$28,[1]明細總表!$C$1:$AB$65536,8,FALSE)</f>
        <v>0</v>
      </c>
      <c r="I30" s="38">
        <f>VLOOKUP($G30,[1]食材檔!$B$1:$I$65536,3,FALSE)</f>
        <v>0</v>
      </c>
      <c r="J30" s="56" t="e">
        <f t="shared" si="2"/>
        <v>#DIV/0!</v>
      </c>
      <c r="K30" s="56"/>
      <c r="L30" s="38">
        <f>VLOOKUP($G30,[1]食材檔!$B$1:$I$65536,4,FALSE)</f>
        <v>0</v>
      </c>
      <c r="M30" s="38">
        <f>VLOOKUP($G30,[1]食材檔!$B$1:$I$65536,7,FALSE)</f>
        <v>0</v>
      </c>
      <c r="N30" s="38">
        <f>VLOOKUP($G30,[1]食材檔!$B$1:$I$65536,8,FALSE)</f>
        <v>0</v>
      </c>
      <c r="O30" s="41" t="e">
        <f t="shared" si="1"/>
        <v>#DIV/0!</v>
      </c>
      <c r="P30" s="42">
        <f>VLOOKUP($G30,[1]食材檔!$B$1:$M$65536,11,FALSE)/100*H30</f>
        <v>0</v>
      </c>
    </row>
    <row r="31" spans="4:22">
      <c r="E31" s="38"/>
      <c r="F31" s="39"/>
      <c r="G31" s="39">
        <f>VLOOKUP($E$28,[1]明細總表!$C$1:$AB$65536,9,FALSE)</f>
        <v>0</v>
      </c>
      <c r="H31" s="39">
        <f>VLOOKUP($E$28,[1]明細總表!$C$1:$AB$65536,10,FALSE)</f>
        <v>0</v>
      </c>
      <c r="I31" s="38">
        <f>VLOOKUP($G31,[1]食材檔!$B$1:$I$65536,3,FALSE)</f>
        <v>0</v>
      </c>
      <c r="J31" s="56" t="e">
        <f t="shared" si="2"/>
        <v>#DIV/0!</v>
      </c>
      <c r="K31" s="56"/>
      <c r="L31" s="38">
        <f>VLOOKUP($G31,[1]食材檔!$B$1:$I$65536,4,FALSE)</f>
        <v>0</v>
      </c>
      <c r="M31" s="38">
        <f>VLOOKUP($G31,[1]食材檔!$B$1:$I$65536,7,FALSE)</f>
        <v>0</v>
      </c>
      <c r="N31" s="38">
        <f>VLOOKUP($G31,[1]食材檔!$B$1:$I$65536,8,FALSE)</f>
        <v>0</v>
      </c>
      <c r="O31" s="41" t="e">
        <f t="shared" si="1"/>
        <v>#DIV/0!</v>
      </c>
      <c r="P31" s="42">
        <f>VLOOKUP($G31,[1]食材檔!$B$1:$M$65536,11,FALSE)/100*H31</f>
        <v>0</v>
      </c>
    </row>
    <row r="32" spans="4:22">
      <c r="E32" s="38"/>
      <c r="F32" s="39"/>
      <c r="G32" s="39">
        <f>VLOOKUP($E$28,[1]明細總表!$C$1:$AB$65536,11,FALSE)</f>
        <v>0</v>
      </c>
      <c r="H32" s="39">
        <f>VLOOKUP($E$28,[1]明細總表!$C$1:$AB$65536,12,FALSE)</f>
        <v>0</v>
      </c>
      <c r="I32" s="38">
        <f>VLOOKUP($G32,[1]食材檔!$B$1:$I$65536,3,FALSE)</f>
        <v>0</v>
      </c>
      <c r="J32" s="56" t="e">
        <f t="shared" si="2"/>
        <v>#DIV/0!</v>
      </c>
      <c r="K32" s="56"/>
      <c r="L32" s="38">
        <f>VLOOKUP($G32,[1]食材檔!$B$1:$I$65536,4,FALSE)</f>
        <v>0</v>
      </c>
      <c r="M32" s="38">
        <f>VLOOKUP($G32,[1]食材檔!$B$1:$I$65536,7,FALSE)</f>
        <v>0</v>
      </c>
      <c r="N32" s="38">
        <f>VLOOKUP($G32,[1]食材檔!$B$1:$I$65536,8,FALSE)</f>
        <v>0</v>
      </c>
      <c r="O32" s="41" t="e">
        <f t="shared" si="1"/>
        <v>#DIV/0!</v>
      </c>
      <c r="P32" s="42">
        <f>VLOOKUP($G32,[1]食材檔!$B$1:$M$65536,11,FALSE)/100*H32</f>
        <v>0</v>
      </c>
    </row>
    <row r="33" spans="4:16">
      <c r="D33" s="13">
        <f>SUM(H33:H42)</f>
        <v>37.75</v>
      </c>
      <c r="E33" s="52" t="str">
        <f>VLOOKUP(G4,[1]麗山菜單!B3:H3,7,FALSE)</f>
        <v>枸杞冬瓜湯</v>
      </c>
      <c r="F33" s="53">
        <f>VLOOKUP($E$33,[1]明細總表!$C$1:$AB$65536,2,FALSE)</f>
        <v>4</v>
      </c>
      <c r="G33" s="12" t="str">
        <f>VLOOKUP($E$33,[1]明細總表!$C$1:$AB$65536,3,FALSE)</f>
        <v>冬瓜中丁</v>
      </c>
      <c r="H33" s="53">
        <f>VLOOKUP($E$33,[1]明細總表!$C$1:$AB$65536,4,FALSE)</f>
        <v>30</v>
      </c>
      <c r="I33" s="52">
        <f>VLOOKUP($G33,[1]食材檔!$B$1:$I$65536,3,FALSE)</f>
        <v>1000</v>
      </c>
      <c r="J33" s="54">
        <f t="shared" si="2"/>
        <v>85.11</v>
      </c>
      <c r="K33" s="54"/>
      <c r="L33" s="52" t="str">
        <f>VLOOKUP($G33,[1]食材檔!$B$1:$I$65536,4,FALSE)</f>
        <v>kg</v>
      </c>
      <c r="M33" s="52">
        <f>VLOOKUP($G33,[1]食材檔!$B$1:$I$65536,7,FALSE)</f>
        <v>100</v>
      </c>
      <c r="N33" s="52">
        <f>VLOOKUP($G33,[1]食材檔!$B$1:$I$65536,8,FALSE)</f>
        <v>3</v>
      </c>
      <c r="O33" s="55">
        <f t="shared" si="1"/>
        <v>0.3</v>
      </c>
      <c r="P33" s="42">
        <f>VLOOKUP($G33,[1]食材檔!$B$1:$M$65536,11,FALSE)/100*H33</f>
        <v>3.3</v>
      </c>
    </row>
    <row r="34" spans="4:16">
      <c r="E34" s="52"/>
      <c r="F34" s="53"/>
      <c r="G34" s="12" t="str">
        <f>VLOOKUP($E$33,[1]明細總表!$C$1:$AB$65536,5,FALSE)</f>
        <v>枸杞</v>
      </c>
      <c r="H34" s="53">
        <f>VLOOKUP($E$33,[1]明細總表!$C$1:$AB$65536,6,FALSE)</f>
        <v>0.25</v>
      </c>
      <c r="I34" s="52">
        <f>VLOOKUP($G34,[1]食材檔!$B$1:$I$65536,3,FALSE)</f>
        <v>600</v>
      </c>
      <c r="J34" s="54">
        <f t="shared" si="2"/>
        <v>1.1820833333333334</v>
      </c>
      <c r="K34" s="54"/>
      <c r="L34" s="52" t="str">
        <f>VLOOKUP($G34,[1]食材檔!$B$1:$I$65536,4,FALSE)</f>
        <v>斤</v>
      </c>
      <c r="M34" s="52">
        <f>VLOOKUP($G34,[1]食材檔!$B$1:$I$65536,7,FALSE)</f>
        <v>0</v>
      </c>
      <c r="N34" s="52">
        <f>VLOOKUP($G34,[1]食材檔!$B$1:$I$65536,8,FALSE)</f>
        <v>0</v>
      </c>
      <c r="O34" s="55" t="e">
        <f t="shared" si="1"/>
        <v>#DIV/0!</v>
      </c>
      <c r="P34" s="42">
        <f>VLOOKUP($G34,[1]食材檔!$B$1:$M$65536,11,FALSE)/100*H34</f>
        <v>0</v>
      </c>
    </row>
    <row r="35" spans="4:16">
      <c r="E35" s="52"/>
      <c r="F35" s="53"/>
      <c r="G35" s="53" t="str">
        <f>VLOOKUP($E$33,[1]明細總表!$C$1:$AB$65536,7,FALSE)</f>
        <v>薑絲</v>
      </c>
      <c r="H35" s="53">
        <f>VLOOKUP($E$33,[1]明細總表!$C$1:$AB$65536,8,FALSE)</f>
        <v>0.5</v>
      </c>
      <c r="I35" s="52">
        <f>VLOOKUP($G35,[1]食材檔!$B$1:$I$65536,3,FALSE)</f>
        <v>1000</v>
      </c>
      <c r="J35" s="54">
        <f t="shared" si="2"/>
        <v>1.4185000000000001</v>
      </c>
      <c r="K35" s="54"/>
      <c r="L35" s="52" t="str">
        <f>VLOOKUP($G35,[1]食材檔!$B$1:$I$65536,4,FALSE)</f>
        <v>kg</v>
      </c>
      <c r="M35" s="52">
        <f>VLOOKUP($G35,[1]食材檔!$B$1:$I$65536,7,FALSE)</f>
        <v>100</v>
      </c>
      <c r="N35" s="52">
        <f>VLOOKUP($G35,[1]食材檔!$B$1:$I$65536,8,FALSE)</f>
        <v>3</v>
      </c>
      <c r="O35" s="55">
        <f t="shared" si="1"/>
        <v>5.0000000000000001E-3</v>
      </c>
      <c r="P35" s="42">
        <f>VLOOKUP($G35,[1]食材檔!$B$1:$M$65536,11,FALSE)/100*H35</f>
        <v>0.105</v>
      </c>
    </row>
    <row r="36" spans="4:16">
      <c r="E36" s="52"/>
      <c r="F36" s="53"/>
      <c r="G36" s="53" t="str">
        <f>VLOOKUP($E$33,[1]明細總表!$C$1:$AB$65536,9,FALSE)</f>
        <v>龍骨</v>
      </c>
      <c r="H36" s="53">
        <f>VLOOKUP($E$33,[1]明細總表!$C$1:$AB$65536,10,FALSE)</f>
        <v>7</v>
      </c>
      <c r="I36" s="52">
        <f>VLOOKUP($G36,[1]食材檔!$B$1:$I$65536,3,FALSE)</f>
        <v>1000</v>
      </c>
      <c r="J36" s="54">
        <f t="shared" si="2"/>
        <v>19.859000000000002</v>
      </c>
      <c r="K36" s="54"/>
      <c r="L36" s="52" t="str">
        <f>VLOOKUP($G36,[1]食材檔!$B$1:$I$65536,4,FALSE)</f>
        <v>kg</v>
      </c>
      <c r="M36" s="52">
        <f>VLOOKUP($G36,[1]食材檔!$B$1:$I$65536,7,FALSE)</f>
        <v>35</v>
      </c>
      <c r="N36" s="52">
        <f>VLOOKUP($G36,[1]食材檔!$B$1:$I$65536,8,FALSE)</f>
        <v>2</v>
      </c>
      <c r="O36" s="55">
        <f t="shared" si="1"/>
        <v>0.2</v>
      </c>
      <c r="P36" s="42">
        <f>VLOOKUP($G36,[1]食材檔!$B$1:$M$65536,11,FALSE)/100*H36</f>
        <v>0</v>
      </c>
    </row>
    <row r="37" spans="4:16">
      <c r="E37" s="52"/>
      <c r="F37" s="53"/>
      <c r="G37" s="53">
        <f>VLOOKUP($E$33,[1]明細總表!$C$1:$AB$65536,11,FALSE)</f>
        <v>0</v>
      </c>
      <c r="H37" s="53">
        <f>VLOOKUP($E$33,[1]明細總表!$C$1:$AB$65536,12,FALSE)</f>
        <v>0</v>
      </c>
      <c r="I37" s="52">
        <f>VLOOKUP($G37,[1]食材檔!$B$1:$I$65536,3,FALSE)</f>
        <v>0</v>
      </c>
      <c r="J37" s="54" t="e">
        <f t="shared" si="2"/>
        <v>#DIV/0!</v>
      </c>
      <c r="K37" s="54"/>
      <c r="L37" s="52">
        <f>VLOOKUP($G37,[1]食材檔!$B$1:$I$65536,4,FALSE)</f>
        <v>0</v>
      </c>
      <c r="M37" s="52">
        <f>VLOOKUP($G37,[1]食材檔!$B$1:$I$65536,7,FALSE)</f>
        <v>0</v>
      </c>
      <c r="N37" s="52">
        <f>VLOOKUP($G37,[1]食材檔!$B$1:$I$65536,8,FALSE)</f>
        <v>0</v>
      </c>
      <c r="O37" s="55" t="e">
        <f t="shared" si="1"/>
        <v>#DIV/0!</v>
      </c>
      <c r="P37" s="42">
        <f>VLOOKUP($G37,[1]食材檔!$B$1:$M$65536,11,FALSE)/100*H37</f>
        <v>0</v>
      </c>
    </row>
    <row r="38" spans="4:16">
      <c r="E38" s="52"/>
      <c r="F38" s="53"/>
      <c r="G38" s="53">
        <f>VLOOKUP($E$33,[1]明細總表!$C$1:$AB$65536,13,FALSE)</f>
        <v>0</v>
      </c>
      <c r="H38" s="53">
        <f>VLOOKUP($E$33,[1]明細總表!$C$1:$AB$65536,14,FALSE)</f>
        <v>0</v>
      </c>
      <c r="I38" s="52">
        <f>VLOOKUP($G38,[1]食材檔!$B$1:$I$65536,3,FALSE)</f>
        <v>0</v>
      </c>
      <c r="J38" s="54" t="e">
        <f t="shared" si="2"/>
        <v>#DIV/0!</v>
      </c>
      <c r="K38" s="54"/>
      <c r="L38" s="52">
        <f>VLOOKUP($G38,[1]食材檔!$B$1:$I$65536,4,FALSE)</f>
        <v>0</v>
      </c>
      <c r="M38" s="52">
        <f>VLOOKUP($G38,[1]食材檔!$B$1:$I$65536,7,FALSE)</f>
        <v>0</v>
      </c>
      <c r="N38" s="52">
        <f>VLOOKUP($G38,[1]食材檔!$B$1:$I$65536,8,FALSE)</f>
        <v>0</v>
      </c>
      <c r="O38" s="55" t="e">
        <f t="shared" si="1"/>
        <v>#DIV/0!</v>
      </c>
      <c r="P38" s="42">
        <f>VLOOKUP($G38,[1]食材檔!$B$1:$M$65536,11,FALSE)/100*H38</f>
        <v>0</v>
      </c>
    </row>
    <row r="39" spans="4:16">
      <c r="E39" s="52"/>
      <c r="F39" s="53"/>
      <c r="G39" s="53">
        <f>VLOOKUP($E$33,[1]明細總表!$C$1:$AB$65536,15,FALSE)</f>
        <v>0</v>
      </c>
      <c r="H39" s="53">
        <f>VLOOKUP($E$33,[1]明細總表!$C$1:$AB$65536,16,FALSE)</f>
        <v>0</v>
      </c>
      <c r="I39" s="52">
        <f>VLOOKUP($G39,[1]食材檔!$B$1:$I$65536,3,FALSE)</f>
        <v>0</v>
      </c>
      <c r="J39" s="54" t="e">
        <f t="shared" si="2"/>
        <v>#DIV/0!</v>
      </c>
      <c r="K39" s="54"/>
      <c r="L39" s="52">
        <f>VLOOKUP($G39,[1]食材檔!$B$1:$I$65536,4,FALSE)</f>
        <v>0</v>
      </c>
      <c r="M39" s="52">
        <f>VLOOKUP($G39,[1]食材檔!$B$1:$I$65536,7,FALSE)</f>
        <v>0</v>
      </c>
      <c r="N39" s="52">
        <f>VLOOKUP($G39,[1]食材檔!$B$1:$I$65536,8,FALSE)</f>
        <v>0</v>
      </c>
      <c r="O39" s="55" t="e">
        <f t="shared" si="1"/>
        <v>#DIV/0!</v>
      </c>
      <c r="P39" s="42">
        <f>VLOOKUP($G39,[1]食材檔!$B$1:$M$65536,11,FALSE)/100*H39</f>
        <v>0</v>
      </c>
    </row>
    <row r="40" spans="4:16">
      <c r="E40" s="52"/>
      <c r="F40" s="53"/>
      <c r="G40" s="53">
        <f>VLOOKUP($E$33,[1]明細總表!$C$1:$AB$65536,17,FALSE)</f>
        <v>0</v>
      </c>
      <c r="H40" s="53">
        <f>VLOOKUP($E$33,[1]明細總表!$C$1:$AB$65536,18,FALSE)</f>
        <v>0</v>
      </c>
      <c r="I40" s="52">
        <f>VLOOKUP($G40,[1]食材檔!$B$1:$I$65536,3,FALSE)</f>
        <v>0</v>
      </c>
      <c r="J40" s="54" t="e">
        <f t="shared" si="2"/>
        <v>#DIV/0!</v>
      </c>
      <c r="K40" s="54"/>
      <c r="L40" s="52">
        <f>VLOOKUP($G40,[1]食材檔!$B$1:$I$65536,4,FALSE)</f>
        <v>0</v>
      </c>
      <c r="M40" s="52">
        <f>VLOOKUP($G40,[1]食材檔!$B$1:$I$65536,7,FALSE)</f>
        <v>0</v>
      </c>
      <c r="N40" s="52">
        <f>VLOOKUP($G40,[1]食材檔!$B$1:$I$65536,8,FALSE)</f>
        <v>0</v>
      </c>
      <c r="O40" s="55" t="e">
        <f t="shared" si="1"/>
        <v>#DIV/0!</v>
      </c>
      <c r="P40" s="42">
        <f>VLOOKUP($G40,[1]食材檔!$B$1:$M$65536,11,FALSE)/100*H40</f>
        <v>0</v>
      </c>
    </row>
    <row r="41" spans="4:16">
      <c r="E41" s="52"/>
      <c r="F41" s="53"/>
      <c r="G41" s="53">
        <f>VLOOKUP($E$33,[1]明細總表!$C$1:$AB$65536,19,FALSE)</f>
        <v>0</v>
      </c>
      <c r="H41" s="53">
        <f>VLOOKUP($E$33,[1]明細總表!$C$1:$AB$65536,20,FALSE)</f>
        <v>0</v>
      </c>
      <c r="I41" s="52">
        <f>VLOOKUP($G41,[1]食材檔!$B$1:$I$65536,3,FALSE)</f>
        <v>0</v>
      </c>
      <c r="J41" s="54" t="e">
        <f t="shared" si="2"/>
        <v>#DIV/0!</v>
      </c>
      <c r="K41" s="54"/>
      <c r="L41" s="52">
        <f>VLOOKUP($G41,[1]食材檔!$B$1:$I$65536,4,FALSE)</f>
        <v>0</v>
      </c>
      <c r="M41" s="52">
        <f>VLOOKUP($G41,[1]食材檔!$B$1:$I$65536,7,FALSE)</f>
        <v>0</v>
      </c>
      <c r="N41" s="52">
        <f>VLOOKUP($G41,[1]食材檔!$B$1:$I$65536,8,FALSE)</f>
        <v>0</v>
      </c>
      <c r="O41" s="55" t="e">
        <f t="shared" si="1"/>
        <v>#DIV/0!</v>
      </c>
      <c r="P41" s="42">
        <f>VLOOKUP($G41,[1]食材檔!$B$1:$M$65536,11,FALSE)/100*H41</f>
        <v>0</v>
      </c>
    </row>
    <row r="42" spans="4:16">
      <c r="E42" s="52"/>
      <c r="F42" s="53"/>
      <c r="G42" s="53">
        <f>VLOOKUP($E$33,[1]明細總表!$C$1:$AB$65536,21,FALSE)</f>
        <v>0</v>
      </c>
      <c r="H42" s="53">
        <f>VLOOKUP($E$33,[1]明細總表!$C$1:$AB$65536,22,FALSE)</f>
        <v>0</v>
      </c>
      <c r="I42" s="52">
        <f>VLOOKUP($G42,[1]食材檔!$B$1:$I$65536,3,FALSE)</f>
        <v>0</v>
      </c>
      <c r="J42" s="54" t="e">
        <f t="shared" si="2"/>
        <v>#DIV/0!</v>
      </c>
      <c r="K42" s="54"/>
      <c r="L42" s="52">
        <f>VLOOKUP($G42,[1]食材檔!$B$1:$I$65536,4,FALSE)</f>
        <v>0</v>
      </c>
      <c r="M42" s="52">
        <f>VLOOKUP($G42,[1]食材檔!$B$1:$I$65536,7,FALSE)</f>
        <v>0</v>
      </c>
      <c r="N42" s="52">
        <f>VLOOKUP($G42,[1]食材檔!$B$1:$I$65536,8,FALSE)</f>
        <v>0</v>
      </c>
      <c r="O42" s="55" t="e">
        <f t="shared" si="1"/>
        <v>#DIV/0!</v>
      </c>
      <c r="P42" s="42">
        <f>VLOOKUP($G42,[1]食材檔!$B$1:$M$65536,11,FALSE)/100*H42</f>
        <v>0</v>
      </c>
    </row>
    <row r="43" spans="4:16">
      <c r="D43" s="13">
        <f>SUM(H43:H45)</f>
        <v>0</v>
      </c>
      <c r="E43" s="38">
        <f>VLOOKUP(G4,[1]麗山菜單!B3:H3,3,FALSE)</f>
        <v>0</v>
      </c>
      <c r="F43" s="39">
        <f>VLOOKUP($E$43,[1]明細總表!$C$1:$AB$65536,2,FALSE)</f>
        <v>0</v>
      </c>
      <c r="G43" s="39">
        <f>VLOOKUP($E$43,[1]明細總表!$C$1:$AB$65536,3,FALSE)</f>
        <v>0</v>
      </c>
      <c r="H43" s="39">
        <f>VLOOKUP($E$43,[1]明細總表!$C$1:$AB$65536,4,FALSE)</f>
        <v>0</v>
      </c>
      <c r="I43" s="59">
        <f>VLOOKUP($G43,[1]食材檔!$B$1:$I$65536,3,FALSE)</f>
        <v>0</v>
      </c>
      <c r="J43" s="60" t="e">
        <f t="shared" si="2"/>
        <v>#DIV/0!</v>
      </c>
      <c r="K43" s="60"/>
      <c r="L43" s="59">
        <f>VLOOKUP($G43,[1]食材檔!$B$1:$I$65536,4,FALSE)</f>
        <v>0</v>
      </c>
      <c r="M43" s="38">
        <f>VLOOKUP($G43,[1]食材檔!$B$1:$I$65536,7,FALSE)</f>
        <v>0</v>
      </c>
      <c r="N43" s="38">
        <f>VLOOKUP($G43,[1]食材檔!$B$1:$I$65536,8,FALSE)</f>
        <v>0</v>
      </c>
      <c r="O43" s="41" t="e">
        <f t="shared" si="1"/>
        <v>#DIV/0!</v>
      </c>
      <c r="P43" s="42">
        <f>VLOOKUP($G43,[1]食材檔!$B$1:$M$65536,11,FALSE)/100*H43</f>
        <v>0</v>
      </c>
    </row>
    <row r="44" spans="4:16">
      <c r="E44" s="38"/>
      <c r="F44" s="39"/>
      <c r="G44" s="39">
        <f>VLOOKUP($E$43,[1]明細總表!$C$1:$AB$65536,5,FALSE)</f>
        <v>0</v>
      </c>
      <c r="H44" s="39">
        <f>VLOOKUP($E$43,[1]明細總表!$C$1:$AB$65536,6,FALSE)</f>
        <v>0</v>
      </c>
      <c r="I44" s="59">
        <f>VLOOKUP($G44,[1]食材檔!$B$1:$I$65536,3,FALSE)</f>
        <v>0</v>
      </c>
      <c r="J44" s="60" t="e">
        <f t="shared" si="2"/>
        <v>#DIV/0!</v>
      </c>
      <c r="K44" s="60"/>
      <c r="L44" s="59">
        <f>VLOOKUP($G44,[1]食材檔!$B$1:$I$65536,4,FALSE)</f>
        <v>0</v>
      </c>
      <c r="M44" s="38">
        <f>VLOOKUP($G44,[1]食材檔!$B$1:$I$65536,7,FALSE)</f>
        <v>0</v>
      </c>
      <c r="N44" s="38">
        <f>VLOOKUP($G44,[1]食材檔!$B$1:$I$65536,8,FALSE)</f>
        <v>0</v>
      </c>
      <c r="O44" s="41" t="e">
        <f t="shared" si="1"/>
        <v>#DIV/0!</v>
      </c>
      <c r="P44" s="42">
        <f>VLOOKUP($G44,[1]食材檔!$B$1:$M$65536,11,FALSE)/100*H44</f>
        <v>0</v>
      </c>
    </row>
    <row r="45" spans="4:16">
      <c r="E45" s="38" t="s">
        <v>3</v>
      </c>
      <c r="F45" s="39">
        <v>1</v>
      </c>
      <c r="G45" s="39" t="s">
        <v>28</v>
      </c>
      <c r="H45" s="39">
        <f>J45*1000/E4</f>
        <v>0</v>
      </c>
      <c r="I45" s="38"/>
      <c r="J45" s="56"/>
      <c r="K45" s="56"/>
      <c r="L45" s="38" t="s">
        <v>29</v>
      </c>
      <c r="M45" s="38">
        <v>5</v>
      </c>
      <c r="N45" s="38">
        <v>6</v>
      </c>
      <c r="O45" s="41">
        <f>H45/M45</f>
        <v>0</v>
      </c>
      <c r="P45" s="42">
        <f>VLOOKUP($G45,[1]食材檔!$B$1:$M$65536,11,FALSE)/100*H45</f>
        <v>0</v>
      </c>
    </row>
    <row r="46" spans="4:16">
      <c r="E46" s="52" t="s">
        <v>30</v>
      </c>
      <c r="F46" s="53"/>
      <c r="G46" s="53" t="s">
        <v>7</v>
      </c>
      <c r="H46" s="52"/>
      <c r="I46" s="52"/>
      <c r="J46" s="54"/>
      <c r="K46" s="54"/>
      <c r="L46" s="52" t="s">
        <v>29</v>
      </c>
      <c r="M46" s="52"/>
      <c r="N46" s="52"/>
      <c r="O46" s="55"/>
      <c r="P46" s="42">
        <f>VLOOKUP($G46,[1]食材檔!$B$1:$M$65536,11,FALSE)/100*H46</f>
        <v>0</v>
      </c>
    </row>
    <row r="47" spans="4:16">
      <c r="E47" s="52"/>
      <c r="F47" s="53"/>
      <c r="G47" s="53" t="s">
        <v>31</v>
      </c>
      <c r="H47" s="52"/>
      <c r="I47" s="52"/>
      <c r="J47" s="54"/>
      <c r="K47" s="54"/>
      <c r="L47" s="52" t="s">
        <v>29</v>
      </c>
      <c r="M47" s="52"/>
      <c r="N47" s="52"/>
      <c r="O47" s="55"/>
      <c r="P47" s="42">
        <f>VLOOKUP($G47,[1]食材檔!$B$1:$M$65536,11,FALSE)/100*H47</f>
        <v>0</v>
      </c>
    </row>
    <row r="48" spans="4:16">
      <c r="E48" s="52"/>
      <c r="F48" s="53"/>
      <c r="G48" s="53" t="s">
        <v>32</v>
      </c>
      <c r="H48" s="52"/>
      <c r="I48" s="52"/>
      <c r="J48" s="54"/>
      <c r="K48" s="54"/>
      <c r="L48" s="52" t="s">
        <v>29</v>
      </c>
      <c r="M48" s="52"/>
      <c r="N48" s="52"/>
      <c r="O48" s="55"/>
      <c r="P48" s="42">
        <f>VLOOKUP($G48,[1]食材檔!$B$1:$M$65536,11,FALSE)/100*H48</f>
        <v>0</v>
      </c>
    </row>
    <row r="49" spans="4:21">
      <c r="D49" s="16"/>
      <c r="E49" s="19">
        <f>VLOOKUP($H$50,[1]人數!$L$1:$S$65536,6,FALSE)</f>
        <v>1402</v>
      </c>
      <c r="F49" s="20">
        <f>VLOOKUP($H$50,[1]人數!$L$1:$S$65536,7,FALSE)</f>
        <v>1968</v>
      </c>
      <c r="G49" s="21"/>
    </row>
    <row r="50" spans="4:21">
      <c r="D50" s="16"/>
      <c r="E50" s="4">
        <f>VLOOKUP($H$50,[1]人數!$L$1:$S$65536,8,FALSE)</f>
        <v>3370</v>
      </c>
      <c r="G50" s="22">
        <f>[1]麗山菜單!B4</f>
        <v>45048</v>
      </c>
      <c r="H50" s="23" t="str">
        <f>VLOOKUP(G4,[1]麗山菜單!A4:I4,3,TRUE)</f>
        <v>二</v>
      </c>
      <c r="J50" s="24"/>
      <c r="K50" s="24"/>
      <c r="L50" s="13" t="str">
        <f>VLOOKUP(G50,[1]麗山菜單!A4:I4,4,TRUE)</f>
        <v>有機白米飯</v>
      </c>
    </row>
    <row r="51" spans="4:21">
      <c r="D51" s="61" t="s">
        <v>10</v>
      </c>
      <c r="E51" s="26" t="s">
        <v>0</v>
      </c>
      <c r="F51" s="7" t="s">
        <v>1</v>
      </c>
      <c r="G51" s="26" t="s">
        <v>2</v>
      </c>
      <c r="H51" s="26" t="s">
        <v>11</v>
      </c>
      <c r="I51" s="27" t="s">
        <v>12</v>
      </c>
      <c r="J51" s="28" t="s">
        <v>33</v>
      </c>
      <c r="K51" s="28"/>
      <c r="L51" s="29" t="s">
        <v>14</v>
      </c>
      <c r="M51" s="30" t="s">
        <v>15</v>
      </c>
      <c r="N51" s="31" t="s">
        <v>34</v>
      </c>
      <c r="O51" s="32" t="s">
        <v>17</v>
      </c>
      <c r="P51" s="33" t="s">
        <v>18</v>
      </c>
      <c r="Q51" s="13" t="s">
        <v>19</v>
      </c>
      <c r="R51" s="62">
        <f>SUMIFS(O51:O90,N51:N90,1)</f>
        <v>4.5571895424836599</v>
      </c>
      <c r="S51" s="35" t="s">
        <v>20</v>
      </c>
      <c r="T51" s="36">
        <f>R51*2+R52*7+R53*1+R56*8</f>
        <v>27.230212418300656</v>
      </c>
      <c r="U51" s="37">
        <f>T51*4/T54</f>
        <v>0.15493159140049551</v>
      </c>
    </row>
    <row r="52" spans="4:21">
      <c r="D52" s="13">
        <f>SUM(H52:H63)</f>
        <v>98.4</v>
      </c>
      <c r="E52" s="38" t="str">
        <f>VLOOKUP(G50,[1]麗山菜單!B4:H4,4,FALSE)</f>
        <v>豉汁肉丁</v>
      </c>
      <c r="F52" s="39">
        <f>VLOOKUP($E$52,[1]明細總表!$C$1:$AB$65536,2,FALSE)</f>
        <v>6</v>
      </c>
      <c r="G52" s="9" t="str">
        <f>VLOOKUP($E$52,[1]明細總表!$C$1:$AB$65536,3,FALSE)</f>
        <v>肉丁(後)</v>
      </c>
      <c r="H52" s="63">
        <f>VLOOKUP($E$52,[1]明細總表!$C$1:$AB$65536,4,FALSE)-2</f>
        <v>58</v>
      </c>
      <c r="I52" s="38">
        <f>VLOOKUP($G52,[1]食材檔!$B$1:$I$65536,3,FALSE)</f>
        <v>1000</v>
      </c>
      <c r="J52" s="56">
        <f t="shared" ref="J52:J88" si="3">H52*$E$50/I52</f>
        <v>195.46</v>
      </c>
      <c r="K52" s="56"/>
      <c r="L52" s="38" t="str">
        <f>VLOOKUP($G52,[1]食材檔!$B$1:$I$65536,4,FALSE)</f>
        <v>kg</v>
      </c>
      <c r="M52" s="38">
        <f>VLOOKUP($G52,[1]食材檔!$B$1:$I$65536,7,FALSE)</f>
        <v>35</v>
      </c>
      <c r="N52" s="38">
        <f>VLOOKUP($G52,[1]食材檔!$B$1:$I$65536,8,FALSE)</f>
        <v>2</v>
      </c>
      <c r="O52" s="41">
        <f t="shared" ref="O52:O91" si="4">H52/M52</f>
        <v>1.6571428571428573</v>
      </c>
      <c r="P52" s="42">
        <f>VLOOKUP($G52,[1]食材檔!$B$1:$M$65536,11,FALSE)/100*H52</f>
        <v>2.3199999999999998</v>
      </c>
      <c r="Q52" s="13" t="s">
        <v>21</v>
      </c>
      <c r="R52" s="62">
        <f>SUMIFS(O52:O91,N52:N91,2)</f>
        <v>2.3844047619047619</v>
      </c>
      <c r="S52" s="35" t="s">
        <v>35</v>
      </c>
      <c r="T52" s="44">
        <f>R52*5+R55*5+R56*8</f>
        <v>25.797023809523807</v>
      </c>
      <c r="U52" s="37">
        <f>T52*9/T54</f>
        <v>0.33024866843931505</v>
      </c>
    </row>
    <row r="53" spans="4:21">
      <c r="E53" s="38"/>
      <c r="F53" s="64"/>
      <c r="G53" s="39" t="str">
        <f>VLOOKUP($E$52,[1]明細總表!$C$1:$AB$65536,5,FALSE)</f>
        <v>白蘿蔔中丁</v>
      </c>
      <c r="H53" s="39">
        <f>VLOOKUP($E$52,[1]明細總表!$C$1:$AB$65536,6,FALSE)</f>
        <v>27</v>
      </c>
      <c r="I53" s="38">
        <f>VLOOKUP($G53,[1]食材檔!$B$1:$I$65536,3,FALSE)</f>
        <v>1000</v>
      </c>
      <c r="J53" s="56">
        <f t="shared" si="3"/>
        <v>90.99</v>
      </c>
      <c r="K53" s="56"/>
      <c r="L53" s="38" t="str">
        <f>VLOOKUP($G53,[1]食材檔!$B$1:$I$65536,4,FALSE)</f>
        <v>kg</v>
      </c>
      <c r="M53" s="38">
        <f>VLOOKUP($G53,[1]食材檔!$B$1:$I$65536,7,FALSE)</f>
        <v>100</v>
      </c>
      <c r="N53" s="38">
        <f>VLOOKUP($G53,[1]食材檔!$B$1:$I$65536,8,FALSE)</f>
        <v>3</v>
      </c>
      <c r="O53" s="41">
        <f t="shared" si="4"/>
        <v>0.27</v>
      </c>
      <c r="P53" s="42">
        <f>VLOOKUP($G53,[1]食材檔!$B$1:$M$65536,11,FALSE)/100*H53</f>
        <v>6.4799999999999995</v>
      </c>
      <c r="Q53" s="13" t="s">
        <v>9</v>
      </c>
      <c r="R53" s="46">
        <f>SUMIFS(O52:O91,N52:N91,3)</f>
        <v>1.425</v>
      </c>
      <c r="S53" s="35" t="s">
        <v>23</v>
      </c>
      <c r="T53" s="44">
        <f>R51*15+R53*5+15+R56*12</f>
        <v>90.482843137254903</v>
      </c>
      <c r="U53" s="37">
        <f>T53*4/T54</f>
        <v>0.51481974016018939</v>
      </c>
    </row>
    <row r="54" spans="4:21">
      <c r="E54" s="38"/>
      <c r="F54" s="39"/>
      <c r="G54" s="39" t="str">
        <f>VLOOKUP($E$52,[1]明細總表!$C$1:$AB$65536,7,FALSE)</f>
        <v>紅蘿蔔中丁</v>
      </c>
      <c r="H54" s="63">
        <f>VLOOKUP($E$52,[1]明細總表!$C$1:$AB$65536,8,FALSE)+2</f>
        <v>10</v>
      </c>
      <c r="I54" s="38">
        <f>VLOOKUP($G54,[1]食材檔!$B$1:$I$65536,3,FALSE)</f>
        <v>1000</v>
      </c>
      <c r="J54" s="56">
        <f t="shared" si="3"/>
        <v>33.700000000000003</v>
      </c>
      <c r="K54" s="56"/>
      <c r="L54" s="38" t="str">
        <f>VLOOKUP($G54,[1]食材檔!$B$1:$I$65536,4,FALSE)</f>
        <v>kg</v>
      </c>
      <c r="M54" s="38">
        <f>VLOOKUP($G54,[1]食材檔!$B$1:$I$65536,7,FALSE)</f>
        <v>100</v>
      </c>
      <c r="N54" s="38">
        <f>VLOOKUP($G54,[1]食材檔!$B$1:$I$65536,8,FALSE)</f>
        <v>3</v>
      </c>
      <c r="O54" s="41">
        <f t="shared" si="4"/>
        <v>0.1</v>
      </c>
      <c r="P54" s="42">
        <f>VLOOKUP($G54,[1]食材檔!$B$1:$M$65536,11,FALSE)/100*H54</f>
        <v>2.7</v>
      </c>
      <c r="Q54" s="13" t="s">
        <v>6</v>
      </c>
      <c r="R54" s="46">
        <f>SUMIFS(O52:O91,N52:N91,4)+1</f>
        <v>1</v>
      </c>
      <c r="S54" s="47" t="s">
        <v>25</v>
      </c>
      <c r="T54" s="44">
        <f>T51*4+T52*9+T53*4</f>
        <v>703.02543650793655</v>
      </c>
      <c r="U54" s="37">
        <f>U51+U52+U53</f>
        <v>1</v>
      </c>
    </row>
    <row r="55" spans="4:21">
      <c r="E55" s="38"/>
      <c r="F55" s="39"/>
      <c r="G55" s="39" t="str">
        <f>VLOOKUP($E$52,[1]明細總表!$C$1:$AB$65536,9,FALSE)</f>
        <v>青蔥段</v>
      </c>
      <c r="H55" s="39">
        <f>VLOOKUP($E$52,[1]明細總表!$C$1:$AB$65536,10,FALSE)</f>
        <v>3</v>
      </c>
      <c r="I55" s="38">
        <f>VLOOKUP($G55,[1]食材檔!$B$1:$I$65536,3,FALSE)</f>
        <v>1000</v>
      </c>
      <c r="J55" s="56">
        <f>H55*$E$50/I55</f>
        <v>10.11</v>
      </c>
      <c r="K55" s="56"/>
      <c r="L55" s="38" t="str">
        <f>VLOOKUP($G55,[1]食材檔!$B$1:$I$65536,4,FALSE)</f>
        <v>kg</v>
      </c>
      <c r="M55" s="38">
        <f>VLOOKUP($G55,[1]食材檔!$B$1:$I$65536,7,FALSE)</f>
        <v>100</v>
      </c>
      <c r="N55" s="38">
        <f>VLOOKUP($G55,[1]食材檔!$B$1:$I$65536,8,FALSE)</f>
        <v>3</v>
      </c>
      <c r="O55" s="41">
        <f t="shared" si="4"/>
        <v>0.03</v>
      </c>
      <c r="P55" s="42">
        <f>VLOOKUP($G55,[1]食材檔!$B$1:$M$65536,11,FALSE)/100*H55</f>
        <v>1.41</v>
      </c>
      <c r="Q55" s="13" t="s">
        <v>36</v>
      </c>
      <c r="R55" s="46">
        <f>SUMIFS(O52:O91,N52:N91,6)+2.4</f>
        <v>2.7749999999999999</v>
      </c>
    </row>
    <row r="56" spans="4:21">
      <c r="E56" s="38"/>
      <c r="F56" s="39"/>
      <c r="G56" s="9" t="str">
        <f>VLOOKUP($E$52,[1]明細總表!$C$1:$AB$65536,11,FALSE)</f>
        <v>豆豉</v>
      </c>
      <c r="H56" s="39">
        <f>VLOOKUP($E$52,[1]明細總表!$C$1:$AB$65536,12,FALSE)</f>
        <v>0.4</v>
      </c>
      <c r="I56" s="38">
        <f>VLOOKUP($G56,[1]食材檔!$B$1:$I$65536,3,FALSE)</f>
        <v>1000</v>
      </c>
      <c r="J56" s="56">
        <f t="shared" si="3"/>
        <v>1.3480000000000001</v>
      </c>
      <c r="K56" s="56"/>
      <c r="L56" s="38" t="str">
        <f>VLOOKUP($G56,[1]食材檔!$B$1:$I$65536,4,FALSE)</f>
        <v>kg</v>
      </c>
      <c r="M56" s="38">
        <f>VLOOKUP($G56,[1]食材檔!$B$1:$I$65536,7,FALSE)</f>
        <v>35</v>
      </c>
      <c r="N56" s="38">
        <f>VLOOKUP($G56,[1]食材檔!$B$1:$I$65536,8,FALSE)</f>
        <v>2</v>
      </c>
      <c r="O56" s="41">
        <f t="shared" si="4"/>
        <v>1.1428571428571429E-2</v>
      </c>
      <c r="P56" s="42">
        <f>VLOOKUP($G56,[1]食材檔!$B$1:$M$65536,11,FALSE)/100*H56</f>
        <v>0.58399999999999996</v>
      </c>
      <c r="Q56" s="47" t="s">
        <v>27</v>
      </c>
      <c r="R56" s="48">
        <f>SUMIFS(O52:O91,N52:N91,5)</f>
        <v>0</v>
      </c>
    </row>
    <row r="57" spans="4:21">
      <c r="E57" s="38"/>
      <c r="F57" s="39"/>
      <c r="G57" s="9">
        <f>VLOOKUP($E$52,[1]明細總表!$C$1:$AB$65536,13,FALSE)</f>
        <v>0</v>
      </c>
      <c r="H57" s="9">
        <f>VLOOKUP($E$52,[1]明細總表!$C$1:$AB$65536,14,FALSE)</f>
        <v>0</v>
      </c>
      <c r="I57" s="38">
        <f>VLOOKUP($G57,[1]食材檔!$B$1:$I$65536,3,FALSE)</f>
        <v>0</v>
      </c>
      <c r="J57" s="56" t="e">
        <f>H57*$E$50/I57</f>
        <v>#DIV/0!</v>
      </c>
      <c r="K57" s="56"/>
      <c r="L57" s="38">
        <f>VLOOKUP($G57,[1]食材檔!$B$1:$I$65536,4,FALSE)</f>
        <v>0</v>
      </c>
      <c r="M57" s="38">
        <f>VLOOKUP($G57,[1]食材檔!$B$1:$I$65536,7,FALSE)</f>
        <v>0</v>
      </c>
      <c r="N57" s="38">
        <f>VLOOKUP($G57,[1]食材檔!$B$1:$I$65536,8,FALSE)</f>
        <v>0</v>
      </c>
      <c r="O57" s="41" t="e">
        <f t="shared" si="4"/>
        <v>#DIV/0!</v>
      </c>
      <c r="P57" s="42">
        <f>VLOOKUP($G57,[1]食材檔!$B$1:$M$65536,11,FALSE)/100*H57</f>
        <v>0</v>
      </c>
      <c r="Q57" s="49" t="s">
        <v>18</v>
      </c>
      <c r="R57" s="50">
        <f>SUM(P52:P94)</f>
        <v>165.57000000000002</v>
      </c>
    </row>
    <row r="58" spans="4:21">
      <c r="E58" s="38"/>
      <c r="F58" s="39"/>
      <c r="G58" s="9">
        <f>VLOOKUP($E$52,[1]明細總表!$C$1:$AB$65536,15,FALSE)</f>
        <v>0</v>
      </c>
      <c r="H58" s="39">
        <f>VLOOKUP($E$52,[1]明細總表!$C$1:$AB$65536,16,FALSE)</f>
        <v>0</v>
      </c>
      <c r="I58" s="38">
        <f>VLOOKUP($G58,[1]食材檔!$B$1:$I$65536,3,FALSE)</f>
        <v>0</v>
      </c>
      <c r="J58" s="56" t="e">
        <f t="shared" si="3"/>
        <v>#DIV/0!</v>
      </c>
      <c r="K58" s="56"/>
      <c r="L58" s="38">
        <f>VLOOKUP($G58,[1]食材檔!$B$1:$I$65536,4,FALSE)</f>
        <v>0</v>
      </c>
      <c r="M58" s="38">
        <f>VLOOKUP($G58,[1]食材檔!$B$1:$I$65536,7,FALSE)</f>
        <v>0</v>
      </c>
      <c r="N58" s="38">
        <f>VLOOKUP($G58,[1]食材檔!$B$1:$I$65536,8,FALSE)</f>
        <v>0</v>
      </c>
      <c r="O58" s="41" t="e">
        <f t="shared" si="4"/>
        <v>#DIV/0!</v>
      </c>
      <c r="P58" s="42">
        <f>VLOOKUP($G58,[1]食材檔!$B$1:$M$65536,11,FALSE)/100*H58</f>
        <v>0</v>
      </c>
    </row>
    <row r="59" spans="4:21">
      <c r="E59" s="38"/>
      <c r="F59" s="39"/>
      <c r="G59" s="9">
        <f>VLOOKUP($E$52,[1]明細總表!$C$1:$AB$65536,17,FALSE)</f>
        <v>0</v>
      </c>
      <c r="H59" s="39">
        <f>VLOOKUP($E$52,[1]明細總表!$C$1:$AB$65536,18,FALSE)</f>
        <v>0</v>
      </c>
      <c r="I59" s="38">
        <f>VLOOKUP($G59,[1]食材檔!$B$1:$I$65536,3,FALSE)</f>
        <v>0</v>
      </c>
      <c r="J59" s="56" t="e">
        <f t="shared" si="3"/>
        <v>#DIV/0!</v>
      </c>
      <c r="K59" s="56"/>
      <c r="L59" s="38">
        <f>VLOOKUP($G59,[1]食材檔!$B$1:$I$65536,4,FALSE)</f>
        <v>0</v>
      </c>
      <c r="M59" s="38">
        <f>VLOOKUP($G59,[1]食材檔!$B$1:$I$65536,7,FALSE)</f>
        <v>0</v>
      </c>
      <c r="N59" s="38">
        <f>VLOOKUP($G59,[1]食材檔!$B$1:$I$65536,8,FALSE)</f>
        <v>0</v>
      </c>
      <c r="O59" s="41" t="e">
        <f t="shared" si="4"/>
        <v>#DIV/0!</v>
      </c>
      <c r="P59" s="42">
        <f>VLOOKUP($G59,[1]食材檔!$B$1:$M$65536,11,FALSE)/100*H59</f>
        <v>0</v>
      </c>
    </row>
    <row r="60" spans="4:21">
      <c r="E60" s="38"/>
      <c r="F60" s="39"/>
      <c r="G60" s="9">
        <f>VLOOKUP($E$52,[1]明細總表!$C$1:$AB$65536,19,FALSE)</f>
        <v>0</v>
      </c>
      <c r="H60" s="39">
        <f>VLOOKUP($E$52,[1]明細總表!$C$1:$AB$65536,20,FALSE)</f>
        <v>0</v>
      </c>
      <c r="I60" s="38">
        <f>VLOOKUP($G60,[1]食材檔!$B$1:$I$65536,3,FALSE)</f>
        <v>0</v>
      </c>
      <c r="J60" s="56" t="e">
        <f t="shared" si="3"/>
        <v>#DIV/0!</v>
      </c>
      <c r="K60" s="56"/>
      <c r="L60" s="38">
        <f>VLOOKUP($G60,[1]食材檔!$B$1:$I$65536,4,FALSE)</f>
        <v>0</v>
      </c>
      <c r="M60" s="38">
        <f>VLOOKUP($G60,[1]食材檔!$B$1:$I$65536,7,FALSE)</f>
        <v>0</v>
      </c>
      <c r="N60" s="38">
        <f>VLOOKUP($G60,[1]食材檔!$B$1:$I$65536,8,FALSE)</f>
        <v>0</v>
      </c>
      <c r="O60" s="41" t="e">
        <f t="shared" si="4"/>
        <v>#DIV/0!</v>
      </c>
      <c r="P60" s="42">
        <f>VLOOKUP($G60,[1]食材檔!$B$1:$M$65536,11,FALSE)/100*H60</f>
        <v>0</v>
      </c>
    </row>
    <row r="61" spans="4:21">
      <c r="E61" s="38"/>
      <c r="F61" s="39"/>
      <c r="G61" s="9">
        <f>VLOOKUP($E$52,[1]明細總表!$C$1:$AB$65536,21,FALSE)</f>
        <v>0</v>
      </c>
      <c r="H61" s="39">
        <f>VLOOKUP($E$52,[1]明細總表!$C$1:$AB$65536,22,FALSE)</f>
        <v>0</v>
      </c>
      <c r="I61" s="38">
        <f>VLOOKUP($G61,[1]食材檔!$B$1:$I$65536,3,FALSE)</f>
        <v>0</v>
      </c>
      <c r="J61" s="56" t="e">
        <f t="shared" si="3"/>
        <v>#DIV/0!</v>
      </c>
      <c r="K61" s="56"/>
      <c r="L61" s="38">
        <f>VLOOKUP($G61,[1]食材檔!$B$1:$I$65536,4,FALSE)</f>
        <v>0</v>
      </c>
      <c r="M61" s="38">
        <f>VLOOKUP($G61,[1]食材檔!$B$1:$I$65536,7,FALSE)</f>
        <v>0</v>
      </c>
      <c r="N61" s="38">
        <f>VLOOKUP($G61,[1]食材檔!$B$1:$I$65536,8,FALSE)</f>
        <v>0</v>
      </c>
      <c r="O61" s="41" t="e">
        <f t="shared" si="4"/>
        <v>#DIV/0!</v>
      </c>
      <c r="P61" s="42">
        <f>VLOOKUP($G61,[1]食材檔!$B$1:$M$65536,11,FALSE)/100*H61</f>
        <v>0</v>
      </c>
    </row>
    <row r="62" spans="4:21">
      <c r="E62" s="38"/>
      <c r="F62" s="39"/>
      <c r="G62" s="39">
        <f>VLOOKUP($E$52,[1]明細總表!$C$1:$AB$65536,23,FALSE)</f>
        <v>0</v>
      </c>
      <c r="H62" s="39">
        <f>VLOOKUP($E$52,[1]明細總表!$C$1:$AB$65536,24,FALSE)</f>
        <v>0</v>
      </c>
      <c r="I62" s="38">
        <f>VLOOKUP($G62,[1]食材檔!$B$1:$I$65536,3,FALSE)</f>
        <v>0</v>
      </c>
      <c r="J62" s="56" t="e">
        <f t="shared" si="3"/>
        <v>#DIV/0!</v>
      </c>
      <c r="K62" s="56"/>
      <c r="L62" s="38">
        <f>VLOOKUP($G62,[1]食材檔!$B$1:$I$65536,4,FALSE)</f>
        <v>0</v>
      </c>
      <c r="M62" s="38">
        <f>VLOOKUP($G62,[1]食材檔!$B$1:$I$65536,7,FALSE)</f>
        <v>0</v>
      </c>
      <c r="N62" s="38">
        <f>VLOOKUP($G62,[1]食材檔!$B$1:$I$65536,8,FALSE)</f>
        <v>0</v>
      </c>
      <c r="O62" s="41" t="e">
        <f t="shared" si="4"/>
        <v>#DIV/0!</v>
      </c>
      <c r="P62" s="42">
        <f>VLOOKUP($G62,[1]食材檔!$B$1:$M$65536,11,FALSE)/100*H62</f>
        <v>0</v>
      </c>
    </row>
    <row r="63" spans="4:21">
      <c r="E63" s="51"/>
      <c r="F63" s="39"/>
      <c r="G63" s="39">
        <f>VLOOKUP($E$52,[1]明細總表!$C$1:$AB$65536,25,FALSE)</f>
        <v>0</v>
      </c>
      <c r="H63" s="39">
        <f>VLOOKUP($E$52,[1]明細總表!$C$1:$AB$65536,26,FALSE)</f>
        <v>0</v>
      </c>
      <c r="I63" s="38">
        <f>VLOOKUP($G63,[1]食材檔!$B$1:$I$65536,3,FALSE)</f>
        <v>0</v>
      </c>
      <c r="J63" s="56">
        <v>6</v>
      </c>
      <c r="K63" s="56"/>
      <c r="L63" s="38">
        <f>VLOOKUP($G63,[1]食材檔!$B$1:$I$65536,4,FALSE)</f>
        <v>0</v>
      </c>
      <c r="M63" s="38">
        <f>VLOOKUP($G63,[1]食材檔!$B$1:$I$65536,7,FALSE)</f>
        <v>0</v>
      </c>
      <c r="N63" s="38">
        <v>0</v>
      </c>
      <c r="O63" s="41" t="e">
        <f t="shared" si="4"/>
        <v>#DIV/0!</v>
      </c>
      <c r="P63" s="42">
        <f>VLOOKUP($G63,[1]食材檔!$B$1:$M$65536,11,FALSE)/100*H63</f>
        <v>0</v>
      </c>
      <c r="Q63" s="49"/>
    </row>
    <row r="64" spans="4:21">
      <c r="D64" s="13">
        <f>SUM(H64:H73)</f>
        <v>90</v>
      </c>
      <c r="E64" s="52" t="str">
        <f>VLOOKUP(G50,[1]麗山菜單!B4:H4,5,FALSE)</f>
        <v>腰果雞茸玉米</v>
      </c>
      <c r="F64" s="53">
        <f>VLOOKUP($E$64,[1]明細總表!$C$1:$AB$65536,2,FALSE)</f>
        <v>6</v>
      </c>
      <c r="G64" s="12" t="str">
        <f>VLOOKUP($E$64,[1]明細總表!$C$1:$AB$65536,3,FALSE)</f>
        <v>CAS冷凍玉米粒</v>
      </c>
      <c r="H64" s="12">
        <f>VLOOKUP($E$64,[1]明細總表!$C$1:$AB$65536,4,FALSE)</f>
        <v>45</v>
      </c>
      <c r="I64" s="52">
        <f>VLOOKUP($G64,[1]食材檔!$B$1:$I$65536,3,FALSE)</f>
        <v>1000</v>
      </c>
      <c r="J64" s="54">
        <f>H64*$E$50/I64</f>
        <v>151.65</v>
      </c>
      <c r="K64" s="54"/>
      <c r="L64" s="52" t="str">
        <f>VLOOKUP($G64,[1]食材檔!$B$1:$I$65536,4,FALSE)</f>
        <v>kg</v>
      </c>
      <c r="M64" s="52">
        <f>VLOOKUP($G64,[1]食材檔!$B$1:$I$65536,7,FALSE)</f>
        <v>85</v>
      </c>
      <c r="N64" s="52">
        <f>VLOOKUP($G64,[1]食材檔!$B$1:$I$65536,8,FALSE)</f>
        <v>1</v>
      </c>
      <c r="O64" s="55">
        <f t="shared" si="4"/>
        <v>0.52941176470588236</v>
      </c>
      <c r="P64" s="42">
        <f>VLOOKUP($G64,[1]食材檔!$B$1:$M$65536,11,FALSE)/100*H64</f>
        <v>1.3499999999999999</v>
      </c>
      <c r="Q64" s="65"/>
      <c r="R64" s="66"/>
      <c r="S64" s="67"/>
    </row>
    <row r="65" spans="4:22">
      <c r="E65" s="52"/>
      <c r="F65" s="53"/>
      <c r="G65" s="53" t="str">
        <f>VLOOKUP($E$64,[1]明細總表!$C$1:$AB$65536,5,FALSE)</f>
        <v>TAP冷凍毛豆仁</v>
      </c>
      <c r="H65" s="53">
        <f>VLOOKUP($E$64,[1]明細總表!$C$1:$AB$65536,6,FALSE)</f>
        <v>5</v>
      </c>
      <c r="I65" s="52">
        <f>VLOOKUP($G65,[1]食材檔!$B$1:$I$65536,3,FALSE)</f>
        <v>1000</v>
      </c>
      <c r="J65" s="54">
        <f t="shared" si="3"/>
        <v>16.850000000000001</v>
      </c>
      <c r="K65" s="54"/>
      <c r="L65" s="52" t="str">
        <f>VLOOKUP($G65,[1]食材檔!$B$1:$I$65536,4,FALSE)</f>
        <v>kg</v>
      </c>
      <c r="M65" s="52">
        <f>VLOOKUP($G65,[1]食材檔!$B$1:$I$65536,7,FALSE)</f>
        <v>50</v>
      </c>
      <c r="N65" s="52">
        <f>VLOOKUP($G65,[1]食材檔!$B$1:$I$65536,8,FALSE)</f>
        <v>2</v>
      </c>
      <c r="O65" s="55">
        <f t="shared" si="4"/>
        <v>0.1</v>
      </c>
      <c r="P65" s="42">
        <f>VLOOKUP($G65,[1]食材檔!$B$1:$M$65536,11,FALSE)/100*H65</f>
        <v>4.2</v>
      </c>
    </row>
    <row r="66" spans="4:22">
      <c r="E66" s="52"/>
      <c r="F66" s="53"/>
      <c r="G66" s="53" t="str">
        <f>VLOOKUP($E$64,[1]明細總表!$C$1:$AB$65536,7,FALSE)</f>
        <v>洋芋原件</v>
      </c>
      <c r="H66" s="53">
        <f>VLOOKUP($E$64,[1]明細總表!$C$1:$AB$65536,8,FALSE)</f>
        <v>25</v>
      </c>
      <c r="I66" s="52">
        <f>VLOOKUP($G66,[1]食材檔!$B$1:$I$65536,3,FALSE)</f>
        <v>1000</v>
      </c>
      <c r="J66" s="54">
        <f t="shared" si="3"/>
        <v>84.25</v>
      </c>
      <c r="K66" s="54"/>
      <c r="L66" s="52" t="str">
        <f>VLOOKUP($G66,[1]食材檔!$B$1:$I$65536,4,FALSE)</f>
        <v>kg</v>
      </c>
      <c r="M66" s="52">
        <f>VLOOKUP($G66,[1]食材檔!$B$1:$I$65536,7,FALSE)</f>
        <v>90</v>
      </c>
      <c r="N66" s="52">
        <f>VLOOKUP($G66,[1]食材檔!$B$1:$I$65536,8,FALSE)</f>
        <v>1</v>
      </c>
      <c r="O66" s="55">
        <f t="shared" si="4"/>
        <v>0.27777777777777779</v>
      </c>
      <c r="P66" s="42">
        <f>VLOOKUP($G66,[1]食材檔!$B$1:$M$65536,11,FALSE)/100*H66</f>
        <v>1</v>
      </c>
    </row>
    <row r="67" spans="4:22">
      <c r="E67" s="52"/>
      <c r="F67" s="53"/>
      <c r="G67" s="53" t="str">
        <f>VLOOKUP($E$64,[1]明細總表!$C$1:$AB$65536,9,FALSE)</f>
        <v>雞肉茸</v>
      </c>
      <c r="H67" s="53">
        <f>VLOOKUP($E$64,[1]明細總表!$C$1:$AB$65536,10,FALSE)</f>
        <v>7</v>
      </c>
      <c r="I67" s="52">
        <f>VLOOKUP($G67,[1]食材檔!$B$1:$I$65536,3,FALSE)</f>
        <v>1000</v>
      </c>
      <c r="J67" s="54">
        <f t="shared" si="3"/>
        <v>23.59</v>
      </c>
      <c r="K67" s="54"/>
      <c r="L67" s="52" t="str">
        <f>VLOOKUP($G67,[1]食材檔!$B$1:$I$65536,4,FALSE)</f>
        <v>kg</v>
      </c>
      <c r="M67" s="52">
        <f>VLOOKUP($G67,[1]食材檔!$B$1:$I$65536,7,FALSE)</f>
        <v>30</v>
      </c>
      <c r="N67" s="52">
        <f>VLOOKUP($G67,[1]食材檔!$B$1:$I$65536,8,FALSE)</f>
        <v>2</v>
      </c>
      <c r="O67" s="55">
        <f t="shared" si="4"/>
        <v>0.23333333333333334</v>
      </c>
      <c r="P67" s="42">
        <f>VLOOKUP($G67,[1]食材檔!$B$1:$M$65536,11,FALSE)/100*H67</f>
        <v>0.28000000000000003</v>
      </c>
      <c r="R67" s="15" t="s">
        <v>37</v>
      </c>
    </row>
    <row r="68" spans="4:22">
      <c r="E68" s="52"/>
      <c r="F68" s="53"/>
      <c r="G68" s="53" t="str">
        <f>VLOOKUP($E$64,[1]明細總表!$C$1:$AB$65536,11,FALSE)</f>
        <v>紅椒小丁</v>
      </c>
      <c r="H68" s="53">
        <f>VLOOKUP($E$64,[1]明細總表!$C$1:$AB$65536,12,FALSE)</f>
        <v>5</v>
      </c>
      <c r="I68" s="52">
        <f>VLOOKUP($G68,[1]食材檔!$B$1:$I$65536,3,FALSE)</f>
        <v>1000</v>
      </c>
      <c r="J68" s="54">
        <f t="shared" si="3"/>
        <v>16.850000000000001</v>
      </c>
      <c r="K68" s="54"/>
      <c r="L68" s="52" t="str">
        <f>VLOOKUP($G68,[1]食材檔!$B$1:$I$65536,4,FALSE)</f>
        <v>kg</v>
      </c>
      <c r="M68" s="52">
        <f>VLOOKUP($G68,[1]食材檔!$B$1:$I$65536,7,FALSE)</f>
        <v>100</v>
      </c>
      <c r="N68" s="52">
        <f>VLOOKUP($G68,[1]食材檔!$B$1:$I$65536,8,FALSE)</f>
        <v>3</v>
      </c>
      <c r="O68" s="55">
        <f t="shared" si="4"/>
        <v>0.05</v>
      </c>
      <c r="P68" s="42">
        <f>VLOOKUP($G68,[1]食材檔!$B$1:$M$65536,11,FALSE)/100*H68</f>
        <v>0.3</v>
      </c>
    </row>
    <row r="69" spans="4:22">
      <c r="E69" s="52"/>
      <c r="F69" s="53"/>
      <c r="G69" s="53" t="str">
        <f>VLOOKUP($E$64,[1]明細總表!$C$1:$AB$65536,13,FALSE)</f>
        <v>生腰果</v>
      </c>
      <c r="H69" s="53">
        <f>VLOOKUP($E$64,[1]明細總表!$C$1:$AB$65536,14,FALSE)</f>
        <v>3</v>
      </c>
      <c r="I69" s="52">
        <f>VLOOKUP($G69,[1]食材檔!$B$1:$I$65536,3,FALSE)</f>
        <v>1000</v>
      </c>
      <c r="J69" s="54">
        <f t="shared" si="3"/>
        <v>10.11</v>
      </c>
      <c r="K69" s="54"/>
      <c r="L69" s="52" t="str">
        <f>VLOOKUP($G69,[1]食材檔!$B$1:$I$65536,4,FALSE)</f>
        <v>kg</v>
      </c>
      <c r="M69" s="52">
        <f>VLOOKUP($G69,[1]食材檔!$B$1:$I$65536,7,FALSE)</f>
        <v>8</v>
      </c>
      <c r="N69" s="52">
        <f>VLOOKUP($G69,[1]食材檔!$B$1:$I$65536,8,FALSE)</f>
        <v>6</v>
      </c>
      <c r="O69" s="55">
        <f t="shared" si="4"/>
        <v>0.375</v>
      </c>
      <c r="P69" s="42">
        <f>VLOOKUP($G69,[1]食材檔!$B$1:$M$65536,11,FALSE)/100*H69</f>
        <v>1.35</v>
      </c>
    </row>
    <row r="70" spans="4:22">
      <c r="E70" s="52"/>
      <c r="F70" s="53"/>
      <c r="G70" s="53">
        <f>VLOOKUP($E$64,[1]明細總表!$C$1:$AB$65536,15,FALSE)</f>
        <v>0</v>
      </c>
      <c r="H70" s="53">
        <f>VLOOKUP($E$64,[1]明細總表!$C$1:$AB$65536,16,FALSE)</f>
        <v>0</v>
      </c>
      <c r="I70" s="52">
        <f>VLOOKUP($G70,[1]食材檔!$B$1:$I$65536,3,FALSE)</f>
        <v>0</v>
      </c>
      <c r="J70" s="54" t="e">
        <f t="shared" si="3"/>
        <v>#DIV/0!</v>
      </c>
      <c r="K70" s="54"/>
      <c r="L70" s="52">
        <f>VLOOKUP($G70,[1]食材檔!$B$1:$I$65536,4,FALSE)</f>
        <v>0</v>
      </c>
      <c r="M70" s="52">
        <f>VLOOKUP($G70,[1]食材檔!$B$1:$I$65536,7,FALSE)</f>
        <v>0</v>
      </c>
      <c r="N70" s="52">
        <f>VLOOKUP($G70,[1]食材檔!$B$1:$I$65536,8,FALSE)</f>
        <v>0</v>
      </c>
      <c r="O70" s="55" t="e">
        <f t="shared" si="4"/>
        <v>#DIV/0!</v>
      </c>
      <c r="P70" s="42">
        <f>VLOOKUP($G70,[1]食材檔!$B$1:$M$65536,11,FALSE)/100*H70</f>
        <v>0</v>
      </c>
    </row>
    <row r="71" spans="4:22">
      <c r="E71" s="52"/>
      <c r="F71" s="53"/>
      <c r="G71" s="53">
        <f>VLOOKUP($E$64,[1]明細總表!$C$1:$AB$65536,17,FALSE)</f>
        <v>0</v>
      </c>
      <c r="H71" s="53">
        <f>VLOOKUP($E$64,[1]明細總表!$C$1:$AB$65536,18,FALSE)</f>
        <v>0</v>
      </c>
      <c r="I71" s="52">
        <f>VLOOKUP($G71,[1]食材檔!$B$1:$I$65536,3,FALSE)</f>
        <v>0</v>
      </c>
      <c r="J71" s="54" t="e">
        <f t="shared" si="3"/>
        <v>#DIV/0!</v>
      </c>
      <c r="K71" s="54"/>
      <c r="L71" s="52">
        <f>VLOOKUP($G71,[1]食材檔!$B$1:$I$65536,4,FALSE)</f>
        <v>0</v>
      </c>
      <c r="M71" s="52">
        <f>VLOOKUP($G71,[1]食材檔!$B$1:$I$65536,7,FALSE)</f>
        <v>0</v>
      </c>
      <c r="N71" s="52">
        <f>VLOOKUP($G71,[1]食材檔!$B$1:$I$65536,8,FALSE)</f>
        <v>0</v>
      </c>
      <c r="O71" s="55" t="e">
        <f t="shared" si="4"/>
        <v>#DIV/0!</v>
      </c>
      <c r="P71" s="42">
        <f>VLOOKUP($G71,[1]食材檔!$B$1:$M$65536,11,FALSE)/100*H71</f>
        <v>0</v>
      </c>
    </row>
    <row r="72" spans="4:22">
      <c r="E72" s="52"/>
      <c r="F72" s="53"/>
      <c r="G72" s="53">
        <f>VLOOKUP($E$64,[1]明細總表!$C$1:$AB$65536,19,FALSE)</f>
        <v>0</v>
      </c>
      <c r="H72" s="53">
        <f>VLOOKUP($E$64,[1]明細總表!$C$1:$AB$65536,20,FALSE)</f>
        <v>0</v>
      </c>
      <c r="I72" s="52">
        <f>VLOOKUP($G72,[1]食材檔!$B$1:$I$65536,3,FALSE)</f>
        <v>0</v>
      </c>
      <c r="J72" s="54" t="e">
        <f t="shared" si="3"/>
        <v>#DIV/0!</v>
      </c>
      <c r="K72" s="54"/>
      <c r="L72" s="52">
        <f>VLOOKUP($G72,[1]食材檔!$B$1:$I$65536,4,FALSE)</f>
        <v>0</v>
      </c>
      <c r="M72" s="52">
        <f>VLOOKUP($G72,[1]食材檔!$B$1:$I$65536,7,FALSE)</f>
        <v>0</v>
      </c>
      <c r="N72" s="52">
        <f>VLOOKUP($G72,[1]食材檔!$B$1:$I$65536,8,FALSE)</f>
        <v>0</v>
      </c>
      <c r="O72" s="55" t="e">
        <f t="shared" si="4"/>
        <v>#DIV/0!</v>
      </c>
      <c r="P72" s="42">
        <f>VLOOKUP($G72,[1]食材檔!$B$1:$M$65536,11,FALSE)/100*H72</f>
        <v>0</v>
      </c>
    </row>
    <row r="73" spans="4:22">
      <c r="E73" s="68"/>
      <c r="F73" s="53"/>
      <c r="G73" s="53">
        <f>VLOOKUP($E$64,[1]明細總表!$C$1:$AB$65536,21,FALSE)</f>
        <v>0</v>
      </c>
      <c r="H73" s="53">
        <f>VLOOKUP($E$64,[1]明細總表!$C$1:$AB$65536,22,FALSE)</f>
        <v>0</v>
      </c>
      <c r="I73" s="52">
        <f>VLOOKUP($G73,[1]食材檔!$B$1:$I$65536,3,FALSE)</f>
        <v>0</v>
      </c>
      <c r="J73" s="54">
        <f>H73*370/1000</f>
        <v>0</v>
      </c>
      <c r="K73" s="54"/>
      <c r="L73" s="52">
        <f>VLOOKUP($G73,[1]食材檔!$B$1:$I$65536,4,FALSE)</f>
        <v>0</v>
      </c>
      <c r="M73" s="52">
        <f>VLOOKUP($G73,[1]食材檔!$B$1:$I$65536,7,FALSE)</f>
        <v>0</v>
      </c>
      <c r="N73" s="52">
        <f>VLOOKUP($G73,[1]食材檔!$B$1:$I$65536,8,FALSE)</f>
        <v>0</v>
      </c>
      <c r="O73" s="55" t="e">
        <f t="shared" si="4"/>
        <v>#DIV/0!</v>
      </c>
      <c r="P73" s="42">
        <f>VLOOKUP($G73,[1]食材檔!$B$1:$M$65536,11,FALSE)/100*H73</f>
        <v>0</v>
      </c>
    </row>
    <row r="74" spans="4:22">
      <c r="D74" s="13">
        <f>SUM(H74:H78)</f>
        <v>87.5</v>
      </c>
      <c r="E74" s="38" t="str">
        <f>VLOOKUP(G50,[1]麗山菜單!B4:H4,6,FALSE)</f>
        <v>有機山菠菜</v>
      </c>
      <c r="F74" s="39">
        <f>VLOOKUP($E$74,[1]明細總表!$C$1:$AB$65536,2,FALSE)</f>
        <v>2</v>
      </c>
      <c r="G74" s="39" t="str">
        <f>VLOOKUP($E$74,[1]明細總表!$C$1:$AB$65536,3,FALSE)</f>
        <v>有機山菠菜</v>
      </c>
      <c r="H74" s="39">
        <f>VLOOKUP($E$74,[1]明細總表!$C$1:$AB$65536,4,FALSE)</f>
        <v>87</v>
      </c>
      <c r="I74" s="38">
        <f>VLOOKUP($G74,[1]食材檔!$B$1:$I$65536,3,FALSE)</f>
        <v>1000</v>
      </c>
      <c r="J74" s="56">
        <f t="shared" si="3"/>
        <v>293.19</v>
      </c>
      <c r="K74" s="56"/>
      <c r="L74" s="38" t="str">
        <f>VLOOKUP($G74,[1]食材檔!$B$1:$I$65536,4,FALSE)</f>
        <v>kg</v>
      </c>
      <c r="M74" s="38">
        <f>VLOOKUP($G74,[1]食材檔!$B$1:$I$65536,7,FALSE)</f>
        <v>100</v>
      </c>
      <c r="N74" s="38">
        <f>VLOOKUP($G74,[1]食材檔!$B$1:$I$65536,8,FALSE)</f>
        <v>3</v>
      </c>
      <c r="O74" s="41">
        <f t="shared" si="4"/>
        <v>0.87</v>
      </c>
      <c r="P74" s="42">
        <f>VLOOKUP($G74,[1]食材檔!$B$1:$M$65536,11,FALSE)/100*H74</f>
        <v>87</v>
      </c>
      <c r="V74" s="57">
        <f>E49/E50*J74</f>
        <v>121.974</v>
      </c>
    </row>
    <row r="75" spans="4:22">
      <c r="E75" s="38"/>
      <c r="F75" s="39"/>
      <c r="G75" s="39" t="str">
        <f>VLOOKUP($E$74,[1]明細總表!$C$1:$AB$65536,5,FALSE)</f>
        <v>蒜末</v>
      </c>
      <c r="H75" s="39">
        <f>VLOOKUP($E$74,[1]明細總表!$C$1:$AB$65536,6,FALSE)</f>
        <v>0.5</v>
      </c>
      <c r="I75" s="38">
        <f>VLOOKUP($G75,[1]食材檔!$B$1:$I$65536,3,FALSE)</f>
        <v>1000</v>
      </c>
      <c r="J75" s="56">
        <f t="shared" si="3"/>
        <v>1.6850000000000001</v>
      </c>
      <c r="K75" s="56"/>
      <c r="L75" s="38" t="str">
        <f>VLOOKUP($G75,[1]食材檔!$B$1:$I$65536,4,FALSE)</f>
        <v>kg</v>
      </c>
      <c r="M75" s="38">
        <f>VLOOKUP($G75,[1]食材檔!$B$1:$I$65536,7,FALSE)</f>
        <v>100</v>
      </c>
      <c r="N75" s="38">
        <f>VLOOKUP($G75,[1]食材檔!$B$1:$I$65536,8,FALSE)</f>
        <v>3</v>
      </c>
      <c r="O75" s="41">
        <f t="shared" si="4"/>
        <v>5.0000000000000001E-3</v>
      </c>
      <c r="P75" s="42">
        <f>VLOOKUP($G75,[1]食材檔!$B$1:$M$65536,11,FALSE)/100*H75</f>
        <v>5.5E-2</v>
      </c>
      <c r="V75" s="58">
        <f>F49/E50*J74</f>
        <v>171.21600000000001</v>
      </c>
    </row>
    <row r="76" spans="4:22">
      <c r="E76" s="38"/>
      <c r="F76" s="39"/>
      <c r="G76" s="39">
        <f>VLOOKUP($E$74,[1]明細總表!$C$1:$AB$65536,7,FALSE)</f>
        <v>0</v>
      </c>
      <c r="H76" s="39">
        <f>VLOOKUP($E$74,[1]明細總表!$C$1:$AB$65536,8,FALSE)</f>
        <v>0</v>
      </c>
      <c r="I76" s="38">
        <f>VLOOKUP($G76,[1]食材檔!$B$1:$I$65536,3,FALSE)</f>
        <v>0</v>
      </c>
      <c r="J76" s="56" t="e">
        <f t="shared" si="3"/>
        <v>#DIV/0!</v>
      </c>
      <c r="K76" s="56"/>
      <c r="L76" s="38">
        <f>VLOOKUP($G76,[1]食材檔!$B$1:$I$65536,4,FALSE)</f>
        <v>0</v>
      </c>
      <c r="M76" s="38">
        <f>VLOOKUP($G76,[1]食材檔!$B$1:$I$65536,7,FALSE)</f>
        <v>0</v>
      </c>
      <c r="N76" s="38">
        <f>VLOOKUP($G76,[1]食材檔!$B$1:$I$65536,8,FALSE)</f>
        <v>0</v>
      </c>
      <c r="O76" s="41" t="e">
        <f t="shared" si="4"/>
        <v>#DIV/0!</v>
      </c>
      <c r="P76" s="42">
        <f>VLOOKUP($G76,[1]食材檔!$B$1:$M$65536,11,FALSE)/100*H76</f>
        <v>0</v>
      </c>
    </row>
    <row r="77" spans="4:22">
      <c r="E77" s="38"/>
      <c r="F77" s="39"/>
      <c r="G77" s="39">
        <f>VLOOKUP($E$74,[1]明細總表!$C$1:$AB$65536,9,FALSE)</f>
        <v>0</v>
      </c>
      <c r="H77" s="39">
        <f>VLOOKUP($E$74,[1]明細總表!$C$1:$AB$65536,10,FALSE)</f>
        <v>0</v>
      </c>
      <c r="I77" s="38">
        <f>VLOOKUP($G77,[1]食材檔!$B$1:$I$65536,3,FALSE)</f>
        <v>0</v>
      </c>
      <c r="J77" s="56" t="e">
        <f t="shared" si="3"/>
        <v>#DIV/0!</v>
      </c>
      <c r="K77" s="56"/>
      <c r="L77" s="38">
        <f>VLOOKUP($G77,[1]食材檔!$B$1:$I$65536,4,FALSE)</f>
        <v>0</v>
      </c>
      <c r="M77" s="38">
        <f>VLOOKUP($G77,[1]食材檔!$B$1:$I$65536,7,FALSE)</f>
        <v>0</v>
      </c>
      <c r="N77" s="38">
        <f>VLOOKUP($G77,[1]食材檔!$B$1:$I$65536,8,FALSE)</f>
        <v>0</v>
      </c>
      <c r="O77" s="41" t="e">
        <f t="shared" si="4"/>
        <v>#DIV/0!</v>
      </c>
      <c r="P77" s="42">
        <f>VLOOKUP($G77,[1]食材檔!$B$1:$M$65536,11,FALSE)/100*H77</f>
        <v>0</v>
      </c>
    </row>
    <row r="78" spans="4:22">
      <c r="E78" s="38"/>
      <c r="F78" s="39"/>
      <c r="G78" s="39">
        <f>VLOOKUP($E$74,[1]明細總表!$C$1:$AB$65536,11,FALSE)</f>
        <v>0</v>
      </c>
      <c r="H78" s="39">
        <f>VLOOKUP($E$74,[1]明細總表!$C$1:$AB$65536,12,FALSE)</f>
        <v>0</v>
      </c>
      <c r="I78" s="38">
        <f>VLOOKUP($G78,[1]食材檔!$B$1:$I$65536,3,FALSE)</f>
        <v>0</v>
      </c>
      <c r="J78" s="56" t="e">
        <f t="shared" si="3"/>
        <v>#DIV/0!</v>
      </c>
      <c r="K78" s="56"/>
      <c r="L78" s="38">
        <f>VLOOKUP($G78,[1]食材檔!$B$1:$I$65536,4,FALSE)</f>
        <v>0</v>
      </c>
      <c r="M78" s="38">
        <f>VLOOKUP($G78,[1]食材檔!$B$1:$I$65536,7,FALSE)</f>
        <v>0</v>
      </c>
      <c r="N78" s="38">
        <f>VLOOKUP($G78,[1]食材檔!$B$1:$I$65536,8,FALSE)</f>
        <v>0</v>
      </c>
      <c r="O78" s="41" t="e">
        <f t="shared" si="4"/>
        <v>#DIV/0!</v>
      </c>
      <c r="P78" s="42">
        <f>VLOOKUP($G78,[1]食材檔!$B$1:$M$65536,11,FALSE)/100*H78</f>
        <v>0</v>
      </c>
    </row>
    <row r="79" spans="4:22">
      <c r="D79" s="13">
        <f>SUM(H79:H88)</f>
        <v>44.7</v>
      </c>
      <c r="E79" s="52" t="str">
        <f>VLOOKUP(G50,[1]麗山菜單!B4:H4,7,FALSE)</f>
        <v>小魚味噌湯</v>
      </c>
      <c r="F79" s="53">
        <f>VLOOKUP($E$79,[1]明細總表!$C$1:$AB$65536,2,FALSE)</f>
        <v>2</v>
      </c>
      <c r="G79" s="12" t="str">
        <f>VLOOKUP($E$79,[1]明細總表!$C$1:$AB$65536,3,FALSE)</f>
        <v>小魚乾</v>
      </c>
      <c r="H79" s="12">
        <f>VLOOKUP($E$79,[1]明細總表!$C$1:$AB$65536,4,FALSE)</f>
        <v>0.7</v>
      </c>
      <c r="I79" s="52">
        <f>VLOOKUP($G79,[1]食材檔!$B$1:$I$65536,3,FALSE)</f>
        <v>1000</v>
      </c>
      <c r="J79" s="54">
        <f t="shared" si="3"/>
        <v>2.359</v>
      </c>
      <c r="K79" s="54"/>
      <c r="L79" s="52" t="str">
        <f>VLOOKUP($G79,[1]食材檔!$B$1:$I$65536,4,FALSE)</f>
        <v>kg</v>
      </c>
      <c r="M79" s="52">
        <f>VLOOKUP($G79,[1]食材檔!$B$1:$I$65536,7,FALSE)</f>
        <v>10</v>
      </c>
      <c r="N79" s="52">
        <f>VLOOKUP($G79,[1]食材檔!$B$1:$I$65536,8,FALSE)</f>
        <v>2</v>
      </c>
      <c r="O79" s="55">
        <f t="shared" si="4"/>
        <v>6.9999999999999993E-2</v>
      </c>
      <c r="P79" s="42">
        <f>VLOOKUP($G79,[1]食材檔!$B$1:$M$65536,11,FALSE)/100*H79</f>
        <v>15.490999999999998</v>
      </c>
    </row>
    <row r="80" spans="4:22">
      <c r="E80" s="52"/>
      <c r="F80" s="53"/>
      <c r="G80" s="53" t="str">
        <f>VLOOKUP($E$79,[1]明細總表!$C$1:$AB$65536,5,FALSE)</f>
        <v>非基改豆腐條</v>
      </c>
      <c r="H80" s="53">
        <f>VLOOKUP($E$79,[1]明細總表!$C$1:$AB$65536,6,FALSE)</f>
        <v>25</v>
      </c>
      <c r="I80" s="52">
        <f>VLOOKUP($G80,[1]食材檔!$B$1:$I$65536,3,FALSE)</f>
        <v>1000</v>
      </c>
      <c r="J80" s="54">
        <f>H80*$E$50/I80</f>
        <v>84.25</v>
      </c>
      <c r="K80" s="54"/>
      <c r="L80" s="52" t="str">
        <f>VLOOKUP($G80,[1]食材檔!$B$1:$I$65536,4,FALSE)</f>
        <v>kg</v>
      </c>
      <c r="M80" s="52">
        <f>VLOOKUP($G80,[1]食材檔!$B$1:$I$65536,7,FALSE)</f>
        <v>80</v>
      </c>
      <c r="N80" s="52">
        <f>VLOOKUP($G80,[1]食材檔!$B$1:$I$65536,8,FALSE)</f>
        <v>2</v>
      </c>
      <c r="O80" s="55">
        <f t="shared" si="4"/>
        <v>0.3125</v>
      </c>
      <c r="P80" s="42">
        <f>VLOOKUP($G80,[1]食材檔!$B$1:$M$65536,11,FALSE)/100*H80</f>
        <v>35</v>
      </c>
    </row>
    <row r="81" spans="4:16">
      <c r="E81" s="52"/>
      <c r="F81" s="53"/>
      <c r="G81" s="53" t="str">
        <f>VLOOKUP($E$79,[1]明細總表!$C$1:$AB$65536,7,FALSE)</f>
        <v>剝皮洋蔥原件</v>
      </c>
      <c r="H81" s="53">
        <f>VLOOKUP($E$79,[1]明細總表!$C$1:$AB$65536,8,FALSE)</f>
        <v>10</v>
      </c>
      <c r="I81" s="52">
        <f>VLOOKUP($G81,[1]食材檔!$B$1:$I$65536,3,FALSE)</f>
        <v>1000</v>
      </c>
      <c r="J81" s="54">
        <f t="shared" si="3"/>
        <v>33.700000000000003</v>
      </c>
      <c r="K81" s="54"/>
      <c r="L81" s="52" t="str">
        <f>VLOOKUP($G81,[1]食材檔!$B$1:$I$65536,4,FALSE)</f>
        <v>kg</v>
      </c>
      <c r="M81" s="52">
        <f>VLOOKUP($G81,[1]食材檔!$B$1:$I$65536,7,FALSE)</f>
        <v>100</v>
      </c>
      <c r="N81" s="52">
        <f>VLOOKUP($G81,[1]食材檔!$B$1:$I$65536,8,FALSE)</f>
        <v>3</v>
      </c>
      <c r="O81" s="55">
        <f t="shared" si="4"/>
        <v>0.1</v>
      </c>
      <c r="P81" s="42">
        <f>VLOOKUP($G81,[1]食材檔!$B$1:$M$65536,11,FALSE)/100*H81</f>
        <v>2.3000000000000003</v>
      </c>
    </row>
    <row r="82" spans="4:16">
      <c r="E82" s="52"/>
      <c r="F82" s="53"/>
      <c r="G82" s="53" t="str">
        <f>VLOOKUP($E$79,[1]明細總表!$C$1:$AB$65536,9,FALSE)</f>
        <v>味噌(9kg/箱)</v>
      </c>
      <c r="H82" s="53">
        <f>VLOOKUP($E$79,[1]明細總表!$C$1:$AB$65536,10,FALSE)</f>
        <v>9</v>
      </c>
      <c r="I82" s="52">
        <f>VLOOKUP($G82,[1]食材檔!$B$1:$I$65536,3,FALSE)</f>
        <v>9000</v>
      </c>
      <c r="J82" s="54">
        <f t="shared" si="3"/>
        <v>3.37</v>
      </c>
      <c r="K82" s="54"/>
      <c r="L82" s="52" t="str">
        <f>VLOOKUP($G82,[1]食材檔!$B$1:$I$65536,4,FALSE)</f>
        <v>箱</v>
      </c>
      <c r="M82" s="52">
        <f>VLOOKUP($G82,[1]食材檔!$B$1:$I$65536,7,FALSE)</f>
        <v>0</v>
      </c>
      <c r="N82" s="52">
        <f>VLOOKUP($G82,[1]食材檔!$B$1:$I$65536,8,FALSE)</f>
        <v>0</v>
      </c>
      <c r="O82" s="55" t="e">
        <f t="shared" si="4"/>
        <v>#DIV/0!</v>
      </c>
      <c r="P82" s="42">
        <f>VLOOKUP($G82,[1]食材檔!$B$1:$M$65536,11,FALSE)/100*H82</f>
        <v>0</v>
      </c>
    </row>
    <row r="83" spans="4:16">
      <c r="E83" s="52"/>
      <c r="F83" s="53"/>
      <c r="G83" s="53">
        <f>VLOOKUP($E$79,[1]明細總表!$C$1:$AB$65536,11,FALSE)</f>
        <v>0</v>
      </c>
      <c r="H83" s="53">
        <f>VLOOKUP($E$79,[1]明細總表!$C$1:$AB$65536,12,FALSE)</f>
        <v>0</v>
      </c>
      <c r="I83" s="52">
        <f>VLOOKUP($G83,[1]食材檔!$B$1:$I$65536,3,FALSE)</f>
        <v>0</v>
      </c>
      <c r="J83" s="54" t="e">
        <f t="shared" si="3"/>
        <v>#DIV/0!</v>
      </c>
      <c r="K83" s="54"/>
      <c r="L83" s="52">
        <f>VLOOKUP($G83,[1]食材檔!$B$1:$I$65536,4,FALSE)</f>
        <v>0</v>
      </c>
      <c r="M83" s="52">
        <f>VLOOKUP($G83,[1]食材檔!$B$1:$I$65536,7,FALSE)</f>
        <v>0</v>
      </c>
      <c r="N83" s="52">
        <f>VLOOKUP($G83,[1]食材檔!$B$1:$I$65536,8,FALSE)</f>
        <v>0</v>
      </c>
      <c r="O83" s="55" t="e">
        <f t="shared" si="4"/>
        <v>#DIV/0!</v>
      </c>
      <c r="P83" s="42">
        <f>VLOOKUP($G83,[1]食材檔!$B$1:$M$65536,11,FALSE)/100*H83</f>
        <v>0</v>
      </c>
    </row>
    <row r="84" spans="4:16">
      <c r="E84" s="52"/>
      <c r="F84" s="53"/>
      <c r="G84" s="53">
        <f>VLOOKUP($E$79,[1]明細總表!$C$1:$AB$65536,13,FALSE)</f>
        <v>0</v>
      </c>
      <c r="H84" s="53">
        <f>VLOOKUP($E$79,[1]明細總表!$C$1:$AB$65536,14,FALSE)</f>
        <v>0</v>
      </c>
      <c r="I84" s="52">
        <f>VLOOKUP($G84,[1]食材檔!$B$1:$I$65536,3,FALSE)</f>
        <v>0</v>
      </c>
      <c r="J84" s="54" t="e">
        <f t="shared" si="3"/>
        <v>#DIV/0!</v>
      </c>
      <c r="K84" s="54"/>
      <c r="L84" s="52">
        <f>VLOOKUP($G84,[1]食材檔!$B$1:$I$65536,4,FALSE)</f>
        <v>0</v>
      </c>
      <c r="M84" s="52">
        <f>VLOOKUP($G84,[1]食材檔!$B$1:$I$65536,7,FALSE)</f>
        <v>0</v>
      </c>
      <c r="N84" s="52">
        <f>VLOOKUP($G84,[1]食材檔!$B$1:$I$65536,8,FALSE)</f>
        <v>0</v>
      </c>
      <c r="O84" s="55" t="e">
        <f t="shared" si="4"/>
        <v>#DIV/0!</v>
      </c>
      <c r="P84" s="42">
        <f>VLOOKUP($G84,[1]食材檔!$B$1:$M$65536,11,FALSE)/100*H84</f>
        <v>0</v>
      </c>
    </row>
    <row r="85" spans="4:16">
      <c r="E85" s="52"/>
      <c r="F85" s="53"/>
      <c r="G85" s="53">
        <f>VLOOKUP($E$79,[1]明細總表!$C$1:$AB$65536,15,FALSE)</f>
        <v>0</v>
      </c>
      <c r="H85" s="53">
        <f>VLOOKUP($E$79,[1]明細總表!$C$1:$AB$65536,16,FALSE)</f>
        <v>0</v>
      </c>
      <c r="I85" s="52">
        <f>VLOOKUP($G85,[1]食材檔!$B$1:$I$65536,3,FALSE)</f>
        <v>0</v>
      </c>
      <c r="J85" s="54" t="e">
        <f t="shared" si="3"/>
        <v>#DIV/0!</v>
      </c>
      <c r="K85" s="54"/>
      <c r="L85" s="52">
        <f>VLOOKUP($G85,[1]食材檔!$B$1:$I$65536,4,FALSE)</f>
        <v>0</v>
      </c>
      <c r="M85" s="52">
        <f>VLOOKUP($G85,[1]食材檔!$B$1:$I$65536,7,FALSE)</f>
        <v>0</v>
      </c>
      <c r="N85" s="52">
        <f>VLOOKUP($G85,[1]食材檔!$B$1:$I$65536,8,FALSE)</f>
        <v>0</v>
      </c>
      <c r="O85" s="55" t="e">
        <f t="shared" si="4"/>
        <v>#DIV/0!</v>
      </c>
      <c r="P85" s="42">
        <f>VLOOKUP($G85,[1]食材檔!$B$1:$M$65536,11,FALSE)/100*H85</f>
        <v>0</v>
      </c>
    </row>
    <row r="86" spans="4:16">
      <c r="E86" s="52"/>
      <c r="F86" s="53"/>
      <c r="G86" s="53">
        <f>VLOOKUP($E$79,[1]明細總表!$C$1:$AB$65536,17,FALSE)</f>
        <v>0</v>
      </c>
      <c r="H86" s="53">
        <f>VLOOKUP($E$79,[1]明細總表!$C$1:$AB$65536,18,FALSE)</f>
        <v>0</v>
      </c>
      <c r="I86" s="52">
        <f>VLOOKUP($G86,[1]食材檔!$B$1:$I$65536,3,FALSE)</f>
        <v>0</v>
      </c>
      <c r="J86" s="54" t="e">
        <f t="shared" si="3"/>
        <v>#DIV/0!</v>
      </c>
      <c r="K86" s="54"/>
      <c r="L86" s="52">
        <f>VLOOKUP($G86,[1]食材檔!$B$1:$I$65536,4,FALSE)</f>
        <v>0</v>
      </c>
      <c r="M86" s="52">
        <f>VLOOKUP($G86,[1]食材檔!$B$1:$I$65536,7,FALSE)</f>
        <v>0</v>
      </c>
      <c r="N86" s="52">
        <f>VLOOKUP($G86,[1]食材檔!$B$1:$I$65536,8,FALSE)</f>
        <v>0</v>
      </c>
      <c r="O86" s="55" t="e">
        <f t="shared" si="4"/>
        <v>#DIV/0!</v>
      </c>
      <c r="P86" s="42">
        <f>VLOOKUP($G86,[1]食材檔!$B$1:$M$65536,11,FALSE)/100*H86</f>
        <v>0</v>
      </c>
    </row>
    <row r="87" spans="4:16">
      <c r="E87" s="52"/>
      <c r="F87" s="53"/>
      <c r="G87" s="53">
        <f>VLOOKUP($E$79,[1]明細總表!$C$1:$AB$65536,19,FALSE)</f>
        <v>0</v>
      </c>
      <c r="H87" s="53">
        <f>VLOOKUP($E$79,[1]明細總表!$C$1:$AB$65536,20,FALSE)</f>
        <v>0</v>
      </c>
      <c r="I87" s="52">
        <f>VLOOKUP($G87,[1]食材檔!$B$1:$I$65536,3,FALSE)</f>
        <v>0</v>
      </c>
      <c r="J87" s="54" t="e">
        <f t="shared" si="3"/>
        <v>#DIV/0!</v>
      </c>
      <c r="K87" s="54"/>
      <c r="L87" s="52">
        <f>VLOOKUP($G87,[1]食材檔!$B$1:$I$65536,4,FALSE)</f>
        <v>0</v>
      </c>
      <c r="M87" s="52">
        <f>VLOOKUP($G87,[1]食材檔!$B$1:$I$65536,7,FALSE)</f>
        <v>0</v>
      </c>
      <c r="N87" s="52">
        <f>VLOOKUP($G87,[1]食材檔!$B$1:$I$65536,8,FALSE)</f>
        <v>0</v>
      </c>
      <c r="O87" s="55" t="e">
        <f t="shared" si="4"/>
        <v>#DIV/0!</v>
      </c>
      <c r="P87" s="42">
        <f>VLOOKUP($G87,[1]食材檔!$B$1:$M$65536,11,FALSE)/100*H87</f>
        <v>0</v>
      </c>
    </row>
    <row r="88" spans="4:16">
      <c r="E88" s="52"/>
      <c r="F88" s="53"/>
      <c r="G88" s="53">
        <f>VLOOKUP($E$79,[1]明細總表!$C$1:$AB$65536,21,FALSE)</f>
        <v>0</v>
      </c>
      <c r="H88" s="53">
        <f>VLOOKUP($E$79,[1]明細總表!$C$1:$AB$65536,22,FALSE)</f>
        <v>0</v>
      </c>
      <c r="I88" s="52">
        <f>VLOOKUP($G88,[1]食材檔!$B$1:$I$65536,3,FALSE)</f>
        <v>0</v>
      </c>
      <c r="J88" s="54" t="e">
        <f t="shared" si="3"/>
        <v>#DIV/0!</v>
      </c>
      <c r="K88" s="54"/>
      <c r="L88" s="52">
        <f>VLOOKUP($G88,[1]食材檔!$B$1:$I$65536,4,FALSE)</f>
        <v>0</v>
      </c>
      <c r="M88" s="52">
        <f>VLOOKUP($G88,[1]食材檔!$B$1:$I$65536,7,FALSE)</f>
        <v>0</v>
      </c>
      <c r="N88" s="52">
        <f>VLOOKUP($G88,[1]食材檔!$B$1:$I$65536,8,FALSE)</f>
        <v>0</v>
      </c>
      <c r="O88" s="55" t="e">
        <f t="shared" si="4"/>
        <v>#DIV/0!</v>
      </c>
      <c r="P88" s="42">
        <f>VLOOKUP($G88,[1]食材檔!$B$1:$M$65536,11,FALSE)/100*H88</f>
        <v>0</v>
      </c>
    </row>
    <row r="89" spans="4:16">
      <c r="D89" s="13">
        <f>SUM(H89:H91)</f>
        <v>75</v>
      </c>
      <c r="E89" s="38" t="str">
        <f>VLOOKUP(G50,[1]麗山菜單!B4:H4,3,FALSE)</f>
        <v>有機白米飯</v>
      </c>
      <c r="F89" s="39">
        <f>VLOOKUP($E$89,[1]明細總表!$C$1:$AB$65536,2,FALSE)</f>
        <v>1</v>
      </c>
      <c r="G89" s="39" t="str">
        <f>VLOOKUP($E$89,[1]明細總表!$C$1:$AB$65536,3,FALSE)</f>
        <v>有機白米</v>
      </c>
      <c r="H89" s="39">
        <f>VLOOKUP($E$89,[1]明細總表!$C$1:$AB$65536,4,FALSE)</f>
        <v>75</v>
      </c>
      <c r="I89" s="38">
        <f>VLOOKUP($G89,[1]食材檔!$B$1:$I$65536,3,FALSE)</f>
        <v>1000</v>
      </c>
      <c r="J89" s="56">
        <f>H89*$E$50/I89</f>
        <v>252.75</v>
      </c>
      <c r="K89" s="56"/>
      <c r="L89" s="38" t="str">
        <f>VLOOKUP($G89,[1]食材檔!$B$1:$I$65536,4,FALSE)</f>
        <v>kg</v>
      </c>
      <c r="M89" s="38">
        <f>VLOOKUP($G89,[1]食材檔!$B$1:$I$65536,7,FALSE)</f>
        <v>20</v>
      </c>
      <c r="N89" s="38">
        <f>VLOOKUP($G89,[1]食材檔!$B$1:$I$65536,8,FALSE)</f>
        <v>1</v>
      </c>
      <c r="O89" s="41">
        <f>H89/M89</f>
        <v>3.75</v>
      </c>
      <c r="P89" s="42">
        <f>VLOOKUP($G89,[1]食材檔!$B$1:$M$65536,11,FALSE)/100*H89</f>
        <v>3.75</v>
      </c>
    </row>
    <row r="90" spans="4:16">
      <c r="E90" s="38"/>
      <c r="F90" s="39"/>
      <c r="G90" s="39">
        <f>VLOOKUP($E$89,[1]明細總表!$C$1:$AB$65536,5,FALSE)</f>
        <v>0</v>
      </c>
      <c r="H90" s="39">
        <f>VLOOKUP($E$89,[1]明細總表!$C$1:$AB$65536,6,FALSE)</f>
        <v>0</v>
      </c>
      <c r="I90" s="38">
        <f>VLOOKUP($G90,[1]食材檔!$B$1:$I$65536,3,FALSE)</f>
        <v>0</v>
      </c>
      <c r="J90" s="56" t="e">
        <f>H90*$E$50/I90</f>
        <v>#DIV/0!</v>
      </c>
      <c r="K90" s="56"/>
      <c r="L90" s="38">
        <f>VLOOKUP($G90,[1]食材檔!$B$1:$I$65536,4,FALSE)</f>
        <v>0</v>
      </c>
      <c r="M90" s="38">
        <f>VLOOKUP($G90,[1]食材檔!$B$1:$I$65536,7,FALSE)</f>
        <v>0</v>
      </c>
      <c r="N90" s="38">
        <f>VLOOKUP($G90,[1]食材檔!$B$1:$I$65536,8,FALSE)</f>
        <v>0</v>
      </c>
      <c r="O90" s="41" t="e">
        <f>H90/M90</f>
        <v>#DIV/0!</v>
      </c>
      <c r="P90" s="42">
        <f>VLOOKUP($G90,[1]食材檔!$B$1:$M$65536,11,FALSE)/100*H90</f>
        <v>0</v>
      </c>
    </row>
    <row r="91" spans="4:16">
      <c r="E91" s="38" t="s">
        <v>38</v>
      </c>
      <c r="F91" s="39">
        <v>1</v>
      </c>
      <c r="G91" s="39" t="s">
        <v>39</v>
      </c>
      <c r="H91" s="39">
        <f>J91*1000/E50</f>
        <v>0</v>
      </c>
      <c r="I91" s="38"/>
      <c r="J91" s="56"/>
      <c r="K91" s="56"/>
      <c r="L91" s="38" t="s">
        <v>29</v>
      </c>
      <c r="M91" s="38">
        <v>5</v>
      </c>
      <c r="N91" s="38">
        <v>6</v>
      </c>
      <c r="O91" s="41">
        <f t="shared" si="4"/>
        <v>0</v>
      </c>
      <c r="P91" s="42">
        <f>VLOOKUP($G91,[1]食材檔!$B$1:$M$65536,11,FALSE)/100*H91</f>
        <v>0</v>
      </c>
    </row>
    <row r="92" spans="4:16">
      <c r="E92" s="52" t="s">
        <v>40</v>
      </c>
      <c r="F92" s="53"/>
      <c r="G92" s="53" t="s">
        <v>41</v>
      </c>
      <c r="H92" s="52"/>
      <c r="I92" s="52"/>
      <c r="J92" s="54"/>
      <c r="K92" s="54"/>
      <c r="L92" s="52" t="s">
        <v>42</v>
      </c>
      <c r="M92" s="52"/>
      <c r="N92" s="52"/>
      <c r="O92" s="55"/>
      <c r="P92" s="42">
        <f>VLOOKUP($G92,[1]食材檔!$B$1:$M$65536,11,FALSE)/100*H92</f>
        <v>0</v>
      </c>
    </row>
    <row r="93" spans="4:16">
      <c r="E93" s="52"/>
      <c r="F93" s="53"/>
      <c r="G93" s="53" t="s">
        <v>31</v>
      </c>
      <c r="H93" s="52"/>
      <c r="I93" s="52"/>
      <c r="J93" s="54"/>
      <c r="K93" s="54"/>
      <c r="L93" s="52" t="s">
        <v>42</v>
      </c>
      <c r="M93" s="52"/>
      <c r="N93" s="52"/>
      <c r="O93" s="55"/>
      <c r="P93" s="42">
        <f>VLOOKUP($G93,[1]食材檔!$B$1:$M$65536,11,FALSE)/100*H93</f>
        <v>0</v>
      </c>
    </row>
    <row r="94" spans="4:16">
      <c r="E94" s="52"/>
      <c r="F94" s="53"/>
      <c r="G94" s="53" t="s">
        <v>8</v>
      </c>
      <c r="H94" s="52"/>
      <c r="I94" s="52"/>
      <c r="J94" s="54"/>
      <c r="K94" s="54"/>
      <c r="L94" s="52" t="s">
        <v>42</v>
      </c>
      <c r="M94" s="52"/>
      <c r="N94" s="52"/>
      <c r="O94" s="55"/>
      <c r="P94" s="42">
        <f>VLOOKUP($G94,[1]食材檔!$B$1:$M$65536,11,FALSE)/100*H94</f>
        <v>0</v>
      </c>
    </row>
    <row r="95" spans="4:16">
      <c r="D95" s="16"/>
      <c r="E95" s="19">
        <f>VLOOKUP($H$96,[1]人數!$L$1:$S$65536,6,FALSE)</f>
        <v>1776</v>
      </c>
      <c r="F95" s="20">
        <f>VLOOKUP($H$96,[1]人數!$L$1:$S$65536,7,FALSE)</f>
        <v>0</v>
      </c>
      <c r="G95" s="21"/>
    </row>
    <row r="96" spans="4:16">
      <c r="D96" s="16"/>
      <c r="E96" s="4">
        <f>VLOOKUP($H$96,[1]人數!$L$1:$S$65536,8,FALSE)</f>
        <v>1776</v>
      </c>
      <c r="G96" s="22">
        <f>[1]麗山菜單!B5</f>
        <v>45049</v>
      </c>
      <c r="H96" s="23" t="str">
        <f>VLOOKUP(G4,[1]麗山菜單!A5:I5,3,TRUE)</f>
        <v>三</v>
      </c>
      <c r="J96" s="24"/>
      <c r="K96" s="24"/>
      <c r="L96" s="13" t="str">
        <f>VLOOKUP(G96,[1]麗山菜單!A5:I5,4,TRUE)</f>
        <v>麥片飯</v>
      </c>
    </row>
    <row r="97" spans="4:21">
      <c r="D97" s="61" t="s">
        <v>43</v>
      </c>
      <c r="E97" s="26" t="s">
        <v>0</v>
      </c>
      <c r="F97" s="7" t="s">
        <v>44</v>
      </c>
      <c r="G97" s="26" t="s">
        <v>45</v>
      </c>
      <c r="H97" s="26" t="s">
        <v>11</v>
      </c>
      <c r="I97" s="27" t="s">
        <v>46</v>
      </c>
      <c r="J97" s="28" t="s">
        <v>47</v>
      </c>
      <c r="K97" s="28"/>
      <c r="L97" s="29" t="s">
        <v>48</v>
      </c>
      <c r="M97" s="30" t="s">
        <v>49</v>
      </c>
      <c r="N97" s="31" t="s">
        <v>50</v>
      </c>
      <c r="O97" s="32" t="s">
        <v>51</v>
      </c>
      <c r="P97" s="33" t="s">
        <v>52</v>
      </c>
      <c r="Q97" s="13" t="s">
        <v>53</v>
      </c>
      <c r="R97" s="43">
        <f>SUMIFS(O98:O137,N98:N137,1)</f>
        <v>4</v>
      </c>
      <c r="S97" s="35" t="s">
        <v>54</v>
      </c>
      <c r="T97" s="36">
        <f>R97*2+R98*7+R99*1+R102*8</f>
        <v>26.68118918918919</v>
      </c>
      <c r="U97" s="37">
        <f>T97*4/T100</f>
        <v>0.16349468037437334</v>
      </c>
    </row>
    <row r="98" spans="4:21">
      <c r="D98" s="13">
        <f>SUM(H98:H109)</f>
        <v>76.5</v>
      </c>
      <c r="E98" s="38" t="str">
        <f>VLOOKUP(G96,[1]麗山菜單!B5:H5,4,FALSE)</f>
        <v>豆乳雞</v>
      </c>
      <c r="F98" s="39">
        <f>VLOOKUP($E$98,[1]明細總表!$C$1:$AB$65536,2,FALSE)</f>
        <v>2</v>
      </c>
      <c r="G98" s="9" t="str">
        <f>VLOOKUP($E$98,[1]明細總表!$C$1:$AB$65536,3,FALSE)</f>
        <v>雞胸丁</v>
      </c>
      <c r="H98" s="9">
        <f>VLOOKUP($E$98,[1]明細總表!$C$1:$AB$65536,4,FALSE)</f>
        <v>75</v>
      </c>
      <c r="I98" s="8">
        <f>VLOOKUP($G98,[1]食材檔!$B$1:$I$65536,3,FALSE)</f>
        <v>1000</v>
      </c>
      <c r="J98" s="45">
        <f>H98*$E$96/I98</f>
        <v>133.19999999999999</v>
      </c>
      <c r="K98" s="45"/>
      <c r="L98" s="38" t="str">
        <f>VLOOKUP($G98,[1]食材檔!$B$1:$I$65536,4,FALSE)</f>
        <v>kg</v>
      </c>
      <c r="M98" s="38">
        <f>VLOOKUP($G98,[1]食材檔!$B$1:$I$65536,7,FALSE)</f>
        <v>37</v>
      </c>
      <c r="N98" s="38">
        <f>VLOOKUP($G98,[1]食材檔!$B$1:$I$65536,8,FALSE)</f>
        <v>2</v>
      </c>
      <c r="O98" s="41">
        <f>H98/M98</f>
        <v>2.0270270270270272</v>
      </c>
      <c r="P98" s="42">
        <f>VLOOKUP($G98,[1]食材檔!$B$1:$M$65536,11,FALSE)/100*H98</f>
        <v>0.75</v>
      </c>
      <c r="Q98" s="13" t="s">
        <v>55</v>
      </c>
      <c r="R98" s="46">
        <f>SUMIFS(O98:O137,N98:N137,2)</f>
        <v>2.4323841698841702</v>
      </c>
      <c r="S98" s="35" t="s">
        <v>56</v>
      </c>
      <c r="T98" s="44">
        <f>R98*5+R101*5+R102*8</f>
        <v>23.661920849420852</v>
      </c>
      <c r="U98" s="37">
        <f>T98*9/T100</f>
        <v>0.3262353059865255</v>
      </c>
    </row>
    <row r="99" spans="4:21">
      <c r="E99" s="38"/>
      <c r="F99" s="39"/>
      <c r="G99" s="9" t="str">
        <f>VLOOKUP($E$98,[1]明細總表!$C$1:$AB$65536,5,FALSE)</f>
        <v>豆腐乳</v>
      </c>
      <c r="H99" s="9">
        <f>VLOOKUP($E$98,[1]明細總表!$C$1:$AB$65536,6,FALSE)</f>
        <v>1.5</v>
      </c>
      <c r="I99" s="8">
        <f>VLOOKUP($G99,[1]食材檔!$B$1:$I$65536,3,FALSE)</f>
        <v>1000</v>
      </c>
      <c r="J99" s="45">
        <f t="shared" ref="J99:J109" si="5">H99*$E$96/I99</f>
        <v>2.6640000000000001</v>
      </c>
      <c r="K99" s="45"/>
      <c r="L99" s="38" t="str">
        <f>VLOOKUP($G99,[1]食材檔!$B$1:$I$65536,4,FALSE)</f>
        <v>kg</v>
      </c>
      <c r="M99" s="38">
        <f>VLOOKUP($G99,[1]食材檔!$B$1:$I$65536,7,FALSE)</f>
        <v>40</v>
      </c>
      <c r="N99" s="38">
        <f>VLOOKUP($G99,[1]食材檔!$B$1:$I$65536,8,FALSE)</f>
        <v>2</v>
      </c>
      <c r="O99" s="41">
        <f t="shared" ref="O99:O137" si="6">H99/M99</f>
        <v>3.7499999999999999E-2</v>
      </c>
      <c r="P99" s="42">
        <f>VLOOKUP($G99,[1]食材檔!$B$1:$M$65536,11,FALSE)/100*H99</f>
        <v>0</v>
      </c>
      <c r="Q99" s="13" t="s">
        <v>57</v>
      </c>
      <c r="R99" s="62">
        <f>SUMIFS(O98:O137,N98:N137,3)</f>
        <v>1.6544999999999996</v>
      </c>
      <c r="S99" s="35" t="s">
        <v>23</v>
      </c>
      <c r="T99" s="44">
        <f>R97*15+R99*5+15+R102*12</f>
        <v>83.272499999999994</v>
      </c>
      <c r="U99" s="37">
        <f>T99*4/T100</f>
        <v>0.51027001363910107</v>
      </c>
    </row>
    <row r="100" spans="4:21">
      <c r="E100" s="38"/>
      <c r="F100" s="39"/>
      <c r="G100" s="9">
        <f>VLOOKUP($E$98,[1]明細總表!$C$1:$AB$65536,7,FALSE)</f>
        <v>0</v>
      </c>
      <c r="H100" s="9">
        <f>VLOOKUP($E$98,[1]明細總表!$C$1:$AB$65536,8,FALSE)</f>
        <v>0</v>
      </c>
      <c r="I100" s="8">
        <f>VLOOKUP($G100,[1]食材檔!$B$1:$I$65536,3,FALSE)</f>
        <v>0</v>
      </c>
      <c r="J100" s="45" t="e">
        <f t="shared" si="5"/>
        <v>#DIV/0!</v>
      </c>
      <c r="K100" s="45"/>
      <c r="L100" s="38">
        <f>VLOOKUP($G100,[1]食材檔!$B$1:$I$65536,4,FALSE)</f>
        <v>0</v>
      </c>
      <c r="M100" s="38">
        <f>VLOOKUP($G100,[1]食材檔!$B$1:$I$65536,7,FALSE)</f>
        <v>0</v>
      </c>
      <c r="N100" s="38">
        <f>VLOOKUP($G100,[1]食材檔!$B$1:$I$65536,8,FALSE)</f>
        <v>0</v>
      </c>
      <c r="O100" s="41" t="e">
        <f t="shared" si="6"/>
        <v>#DIV/0!</v>
      </c>
      <c r="P100" s="42">
        <f>VLOOKUP($G100,[1]食材檔!$B$1:$M$65536,11,FALSE)/100*H100</f>
        <v>0</v>
      </c>
      <c r="Q100" s="13" t="s">
        <v>58</v>
      </c>
      <c r="R100" s="46">
        <f>SUMIFS(O98:O137,N98:N137,4)+1</f>
        <v>1</v>
      </c>
      <c r="S100" s="47" t="s">
        <v>59</v>
      </c>
      <c r="T100" s="44">
        <f>T97*4+T98*9+T99*4</f>
        <v>652.77204440154446</v>
      </c>
      <c r="U100" s="37">
        <f>U97+U98+U99</f>
        <v>0.99999999999999989</v>
      </c>
    </row>
    <row r="101" spans="4:21">
      <c r="E101" s="38"/>
      <c r="F101" s="39"/>
      <c r="G101" s="39">
        <f>VLOOKUP($E$98,[1]明細總表!$C$1:$AB$65536,9,FALSE)</f>
        <v>0</v>
      </c>
      <c r="H101" s="39">
        <f>VLOOKUP($E$98,[1]明細總表!$C$1:$AB$65536,10,FALSE)</f>
        <v>0</v>
      </c>
      <c r="I101" s="38">
        <f>VLOOKUP($G101,[1]食材檔!$B$1:$I$65536,3,FALSE)</f>
        <v>0</v>
      </c>
      <c r="J101" s="56" t="e">
        <f t="shared" si="5"/>
        <v>#DIV/0!</v>
      </c>
      <c r="K101" s="56"/>
      <c r="L101" s="38">
        <f>VLOOKUP($G101,[1]食材檔!$B$1:$I$65536,4,FALSE)</f>
        <v>0</v>
      </c>
      <c r="M101" s="38">
        <f>VLOOKUP($G101,[1]食材檔!$B$1:$I$65536,7,FALSE)</f>
        <v>0</v>
      </c>
      <c r="N101" s="38">
        <f>VLOOKUP($G101,[1]食材檔!$B$1:$I$65536,8,FALSE)</f>
        <v>0</v>
      </c>
      <c r="O101" s="41" t="e">
        <f t="shared" si="6"/>
        <v>#DIV/0!</v>
      </c>
      <c r="P101" s="42">
        <f>VLOOKUP($G101,[1]食材檔!$B$1:$M$65536,11,FALSE)/100*H101</f>
        <v>0</v>
      </c>
      <c r="Q101" s="13" t="s">
        <v>60</v>
      </c>
      <c r="R101" s="46">
        <f>SUMIFS(O98:O137,N98:N137,6)+2.3</f>
        <v>2.2999999999999998</v>
      </c>
    </row>
    <row r="102" spans="4:21">
      <c r="E102" s="38"/>
      <c r="F102" s="39"/>
      <c r="G102" s="39">
        <f>VLOOKUP($E$98,[1]明細總表!$C$1:$AB$65536,11,FALSE)</f>
        <v>0</v>
      </c>
      <c r="H102" s="39">
        <f>VLOOKUP($E$98,[1]明細總表!$C$1:$AB$65536,12,FALSE)</f>
        <v>0</v>
      </c>
      <c r="I102" s="38">
        <f>VLOOKUP($G102,[1]食材檔!$B$1:$I$65536,3,FALSE)</f>
        <v>0</v>
      </c>
      <c r="J102" s="56" t="e">
        <f t="shared" si="5"/>
        <v>#DIV/0!</v>
      </c>
      <c r="K102" s="56"/>
      <c r="L102" s="38">
        <f>VLOOKUP($G102,[1]食材檔!$B$1:$I$65536,4,FALSE)</f>
        <v>0</v>
      </c>
      <c r="M102" s="38">
        <f>VLOOKUP($G102,[1]食材檔!$B$1:$I$65536,7,FALSE)</f>
        <v>0</v>
      </c>
      <c r="N102" s="38">
        <v>0</v>
      </c>
      <c r="O102" s="41" t="e">
        <f t="shared" si="6"/>
        <v>#DIV/0!</v>
      </c>
      <c r="P102" s="42">
        <f>VLOOKUP($G102,[1]食材檔!$B$1:$M$65536,11,FALSE)/100*H102</f>
        <v>0</v>
      </c>
      <c r="Q102" s="47" t="s">
        <v>61</v>
      </c>
      <c r="R102" s="48">
        <f>SUMIFS(O98:O137,N98:N137,5)</f>
        <v>0</v>
      </c>
    </row>
    <row r="103" spans="4:21">
      <c r="E103" s="38"/>
      <c r="F103" s="39"/>
      <c r="G103" s="39">
        <f>VLOOKUP($E$98,[1]明細總表!$C$1:$AB$65536,13,FALSE)</f>
        <v>0</v>
      </c>
      <c r="H103" s="39">
        <f>VLOOKUP($E$98,[1]明細總表!$C$1:$AB$65536,14,FALSE)</f>
        <v>0</v>
      </c>
      <c r="I103" s="38">
        <f>VLOOKUP($G103,[1]食材檔!$B$1:$I$65536,3,FALSE)</f>
        <v>0</v>
      </c>
      <c r="J103" s="56" t="e">
        <f t="shared" si="5"/>
        <v>#DIV/0!</v>
      </c>
      <c r="K103" s="56"/>
      <c r="L103" s="38">
        <f>VLOOKUP($G103,[1]食材檔!$B$1:$I$65536,4,FALSE)</f>
        <v>0</v>
      </c>
      <c r="M103" s="38">
        <f>VLOOKUP($G103,[1]食材檔!$B$1:$I$65536,7,FALSE)</f>
        <v>0</v>
      </c>
      <c r="N103" s="38">
        <f>VLOOKUP($G103,[1]食材檔!$B$1:$I$65536,8,FALSE)</f>
        <v>0</v>
      </c>
      <c r="O103" s="41" t="e">
        <f t="shared" si="6"/>
        <v>#DIV/0!</v>
      </c>
      <c r="P103" s="42">
        <f>VLOOKUP($G103,[1]食材檔!$B$1:$M$65536,11,FALSE)/100*H103</f>
        <v>0</v>
      </c>
      <c r="Q103" s="49" t="s">
        <v>52</v>
      </c>
      <c r="R103" s="50">
        <f>SUM(P98:P140)</f>
        <v>59.575499999999998</v>
      </c>
    </row>
    <row r="104" spans="4:21">
      <c r="E104" s="38"/>
      <c r="F104" s="39"/>
      <c r="G104" s="39">
        <f>VLOOKUP($E$98,[1]明細總表!$C$1:$AB$65536,15,FALSE)</f>
        <v>0</v>
      </c>
      <c r="H104" s="39">
        <f>VLOOKUP($E$98,[1]明細總表!$C$1:$AB$65536,16,FALSE)</f>
        <v>0</v>
      </c>
      <c r="I104" s="38">
        <f>VLOOKUP($G104,[1]食材檔!$B$1:$I$65536,3,FALSE)</f>
        <v>0</v>
      </c>
      <c r="J104" s="56" t="e">
        <f t="shared" si="5"/>
        <v>#DIV/0!</v>
      </c>
      <c r="K104" s="56"/>
      <c r="L104" s="38">
        <f>VLOOKUP($G104,[1]食材檔!$B$1:$I$65536,4,FALSE)</f>
        <v>0</v>
      </c>
      <c r="M104" s="38">
        <f>VLOOKUP($G104,[1]食材檔!$B$1:$I$65536,7,FALSE)</f>
        <v>0</v>
      </c>
      <c r="N104" s="38">
        <f>VLOOKUP($G104,[1]食材檔!$B$1:$I$65536,8,FALSE)</f>
        <v>0</v>
      </c>
      <c r="O104" s="41" t="e">
        <f t="shared" si="6"/>
        <v>#DIV/0!</v>
      </c>
      <c r="P104" s="42">
        <f>VLOOKUP($G104,[1]食材檔!$B$1:$M$65536,11,FALSE)/100*H104</f>
        <v>0</v>
      </c>
    </row>
    <row r="105" spans="4:21">
      <c r="E105" s="38"/>
      <c r="F105" s="39"/>
      <c r="G105" s="39">
        <f>VLOOKUP($E$98,[1]明細總表!$C$1:$AB$65536,17,FALSE)</f>
        <v>0</v>
      </c>
      <c r="H105" s="39">
        <f>VLOOKUP($E$98,[1]明細總表!$C$1:$AB$65536,18,FALSE)</f>
        <v>0</v>
      </c>
      <c r="I105" s="38">
        <f>VLOOKUP($G105,[1]食材檔!$B$1:$I$65536,3,FALSE)</f>
        <v>0</v>
      </c>
      <c r="J105" s="56" t="e">
        <f t="shared" si="5"/>
        <v>#DIV/0!</v>
      </c>
      <c r="K105" s="56"/>
      <c r="L105" s="38">
        <f>VLOOKUP($G105,[1]食材檔!$B$1:$I$65536,4,FALSE)</f>
        <v>0</v>
      </c>
      <c r="M105" s="38">
        <f>VLOOKUP($G105,[1]食材檔!$B$1:$I$65536,7,FALSE)</f>
        <v>0</v>
      </c>
      <c r="N105" s="38">
        <f>VLOOKUP($G105,[1]食材檔!$B$1:$I$65536,8,FALSE)</f>
        <v>0</v>
      </c>
      <c r="O105" s="41" t="e">
        <f t="shared" si="6"/>
        <v>#DIV/0!</v>
      </c>
      <c r="P105" s="42">
        <f>VLOOKUP($G105,[1]食材檔!$B$1:$M$65536,11,FALSE)/100*H105</f>
        <v>0</v>
      </c>
    </row>
    <row r="106" spans="4:21">
      <c r="E106" s="38"/>
      <c r="F106" s="39"/>
      <c r="G106" s="39">
        <f>VLOOKUP($E$98,[1]明細總表!$C$1:$AB$65536,19,FALSE)</f>
        <v>0</v>
      </c>
      <c r="H106" s="39">
        <f>VLOOKUP($E$98,[1]明細總表!$C$1:$AB$65536,20,FALSE)</f>
        <v>0</v>
      </c>
      <c r="I106" s="38">
        <f>VLOOKUP($G106,[1]食材檔!$B$1:$I$65536,3,FALSE)</f>
        <v>0</v>
      </c>
      <c r="J106" s="56" t="e">
        <f t="shared" si="5"/>
        <v>#DIV/0!</v>
      </c>
      <c r="K106" s="56"/>
      <c r="L106" s="38">
        <f>VLOOKUP($G106,[1]食材檔!$B$1:$I$65536,4,FALSE)</f>
        <v>0</v>
      </c>
      <c r="M106" s="38">
        <f>VLOOKUP($G106,[1]食材檔!$B$1:$I$65536,7,FALSE)</f>
        <v>0</v>
      </c>
      <c r="N106" s="38">
        <f>VLOOKUP($G106,[1]食材檔!$B$1:$I$65536,8,FALSE)</f>
        <v>0</v>
      </c>
      <c r="O106" s="41" t="e">
        <f t="shared" si="6"/>
        <v>#DIV/0!</v>
      </c>
      <c r="P106" s="42">
        <f>VLOOKUP($G106,[1]食材檔!$B$1:$M$65536,11,FALSE)/100*H106</f>
        <v>0</v>
      </c>
    </row>
    <row r="107" spans="4:21">
      <c r="E107" s="38"/>
      <c r="F107" s="39"/>
      <c r="G107" s="39">
        <f>VLOOKUP($E$98,[1]明細總表!$C$1:$AB$65536,21,FALSE)</f>
        <v>0</v>
      </c>
      <c r="H107" s="39">
        <f>VLOOKUP($E$98,[1]明細總表!$C$1:$AB$65536,22,FALSE)</f>
        <v>0</v>
      </c>
      <c r="I107" s="38">
        <f>VLOOKUP($G107,[1]食材檔!$B$1:$I$65536,3,FALSE)</f>
        <v>0</v>
      </c>
      <c r="J107" s="56" t="e">
        <f t="shared" si="5"/>
        <v>#DIV/0!</v>
      </c>
      <c r="K107" s="56"/>
      <c r="L107" s="38">
        <f>VLOOKUP($G107,[1]食材檔!$B$1:$I$65536,4,FALSE)</f>
        <v>0</v>
      </c>
      <c r="M107" s="38">
        <f>VLOOKUP($G107,[1]食材檔!$B$1:$I$65536,7,FALSE)</f>
        <v>0</v>
      </c>
      <c r="N107" s="38">
        <f>VLOOKUP($G107,[1]食材檔!$B$1:$I$65536,8,FALSE)</f>
        <v>0</v>
      </c>
      <c r="O107" s="41" t="e">
        <f t="shared" si="6"/>
        <v>#DIV/0!</v>
      </c>
      <c r="P107" s="42">
        <f>VLOOKUP($G107,[1]食材檔!$B$1:$M$65536,11,FALSE)/100*H107</f>
        <v>0</v>
      </c>
    </row>
    <row r="108" spans="4:21">
      <c r="E108" s="38"/>
      <c r="F108" s="39"/>
      <c r="G108" s="39">
        <f>VLOOKUP($E$98,[1]明細總表!$C$1:$AB$65536,23,FALSE)</f>
        <v>0</v>
      </c>
      <c r="H108" s="39">
        <f>VLOOKUP($E$98,[1]明細總表!$C$1:$AB$65536,24,FALSE)</f>
        <v>0</v>
      </c>
      <c r="I108" s="38">
        <f>VLOOKUP($G108,[1]食材檔!$B$1:$I$65536,3,FALSE)</f>
        <v>0</v>
      </c>
      <c r="J108" s="56" t="e">
        <f t="shared" si="5"/>
        <v>#DIV/0!</v>
      </c>
      <c r="K108" s="56"/>
      <c r="L108" s="38">
        <f>VLOOKUP($G108,[1]食材檔!$B$1:$I$65536,4,FALSE)</f>
        <v>0</v>
      </c>
      <c r="M108" s="38">
        <f>VLOOKUP($G108,[1]食材檔!$B$1:$I$65536,7,FALSE)</f>
        <v>0</v>
      </c>
      <c r="N108" s="38">
        <f>VLOOKUP($G108,[1]食材檔!$B$1:$I$65536,8,FALSE)</f>
        <v>0</v>
      </c>
      <c r="O108" s="41" t="e">
        <f t="shared" si="6"/>
        <v>#DIV/0!</v>
      </c>
      <c r="P108" s="42">
        <f>VLOOKUP($G108,[1]食材檔!$B$1:$M$65536,11,FALSE)/100*H108</f>
        <v>0</v>
      </c>
    </row>
    <row r="109" spans="4:21">
      <c r="E109" s="51"/>
      <c r="F109" s="39"/>
      <c r="G109" s="9">
        <f>VLOOKUP($E$98,[1]明細總表!$C$1:$AB$65536,25,FALSE)</f>
        <v>0</v>
      </c>
      <c r="H109" s="39">
        <f>VLOOKUP($E$98,[1]明細總表!$C$1:$AB$65536,26,FALSE)</f>
        <v>0</v>
      </c>
      <c r="I109" s="38">
        <f>VLOOKUP($G109,[1]食材檔!$B$1:$I$65536,3,FALSE)</f>
        <v>0</v>
      </c>
      <c r="J109" s="56" t="e">
        <f t="shared" si="5"/>
        <v>#DIV/0!</v>
      </c>
      <c r="K109" s="56"/>
      <c r="L109" s="38">
        <f>VLOOKUP($G109,[1]食材檔!$B$1:$I$65536,4,FALSE)</f>
        <v>0</v>
      </c>
      <c r="M109" s="38">
        <f>VLOOKUP($G109,[1]食材檔!$B$1:$I$65536,7,FALSE)</f>
        <v>0</v>
      </c>
      <c r="N109" s="38">
        <v>0</v>
      </c>
      <c r="O109" s="41" t="e">
        <f t="shared" si="6"/>
        <v>#DIV/0!</v>
      </c>
      <c r="P109" s="42">
        <f>VLOOKUP($G109,[1]食材檔!$B$1:$M$65536,11,FALSE)/100*H109</f>
        <v>0</v>
      </c>
    </row>
    <row r="110" spans="4:21">
      <c r="D110" s="13">
        <f>SUM(H110:H119)</f>
        <v>85.75</v>
      </c>
      <c r="E110" s="52" t="str">
        <f>VLOOKUP(G96,[1]麗山菜單!B5:H5,5,FALSE)</f>
        <v>包白肉片</v>
      </c>
      <c r="F110" s="53">
        <f>VLOOKUP($E$110,[1]明細總表!$C$1:$AB$65536,2,FALSE)</f>
        <v>5</v>
      </c>
      <c r="G110" s="53" t="str">
        <f>VLOOKUP($E$110,[1]明細總表!$C$1:$AB$65536,3,FALSE)</f>
        <v>大白菜段</v>
      </c>
      <c r="H110" s="53">
        <f>VLOOKUP($E$110,[1]明細總表!$C$1:$AB$65536,4,FALSE)</f>
        <v>65</v>
      </c>
      <c r="I110" s="52">
        <f>VLOOKUP($G110,[1]食材檔!$B$1:$I$65536,3,FALSE)</f>
        <v>1000</v>
      </c>
      <c r="J110" s="54">
        <f>H110*$E$96/I110</f>
        <v>115.44</v>
      </c>
      <c r="K110" s="54"/>
      <c r="L110" s="52" t="str">
        <f>VLOOKUP($G110,[1]食材檔!$B$1:$I$65536,4,FALSE)</f>
        <v>kg</v>
      </c>
      <c r="M110" s="52">
        <f>VLOOKUP($G110,[1]食材檔!$B$1:$I$65536,7,FALSE)</f>
        <v>100</v>
      </c>
      <c r="N110" s="52">
        <f>VLOOKUP($G110,[1]食材檔!$B$1:$I$65536,8,FALSE)</f>
        <v>3</v>
      </c>
      <c r="O110" s="55">
        <f t="shared" si="6"/>
        <v>0.65</v>
      </c>
      <c r="P110" s="42">
        <f>VLOOKUP($G110,[1]食材檔!$B$1:$M$65536,11,FALSE)/100*H110</f>
        <v>26</v>
      </c>
    </row>
    <row r="111" spans="4:21">
      <c r="E111" s="52"/>
      <c r="F111" s="53"/>
      <c r="G111" s="53" t="str">
        <f>VLOOKUP($E$110,[1]明細總表!$C$1:$AB$65536,5,FALSE)</f>
        <v>肉片</v>
      </c>
      <c r="H111" s="53">
        <f>VLOOKUP($E$110,[1]明細總表!$C$1:$AB$65536,6,FALSE)</f>
        <v>7</v>
      </c>
      <c r="I111" s="52">
        <f>VLOOKUP($G111,[1]食材檔!$B$1:$I$65536,3,FALSE)</f>
        <v>1000</v>
      </c>
      <c r="J111" s="54">
        <f t="shared" ref="J111:J136" si="7">H111*$E$96/I111</f>
        <v>12.432</v>
      </c>
      <c r="K111" s="54"/>
      <c r="L111" s="52" t="str">
        <f>VLOOKUP($G111,[1]食材檔!$B$1:$I$65536,4,FALSE)</f>
        <v>kg</v>
      </c>
      <c r="M111" s="52">
        <f>VLOOKUP($G111,[1]食材檔!$B$1:$I$65536,7,FALSE)</f>
        <v>35</v>
      </c>
      <c r="N111" s="52">
        <f>VLOOKUP($G111,[1]食材檔!$B$1:$I$65536,8,FALSE)</f>
        <v>2</v>
      </c>
      <c r="O111" s="55">
        <f t="shared" si="6"/>
        <v>0.2</v>
      </c>
      <c r="P111" s="42">
        <f>VLOOKUP($G111,[1]食材檔!$B$1:$M$65536,11,FALSE)/100*H111</f>
        <v>0.21</v>
      </c>
    </row>
    <row r="112" spans="4:21">
      <c r="E112" s="52"/>
      <c r="F112" s="53"/>
      <c r="G112" s="53" t="str">
        <f>VLOOKUP($E$110,[1]明細總表!$C$1:$AB$65536,7,FALSE)</f>
        <v>紅蘿蔔片丁</v>
      </c>
      <c r="H112" s="53">
        <f>VLOOKUP($E$110,[1]明細總表!$C$1:$AB$65536,8,FALSE)</f>
        <v>8</v>
      </c>
      <c r="I112" s="52">
        <f>VLOOKUP($G112,[1]食材檔!$B$1:$I$65536,3,FALSE)</f>
        <v>1000</v>
      </c>
      <c r="J112" s="54">
        <f t="shared" si="7"/>
        <v>14.208</v>
      </c>
      <c r="K112" s="54"/>
      <c r="L112" s="52" t="str">
        <f>VLOOKUP($G112,[1]食材檔!$B$1:$I$65536,4,FALSE)</f>
        <v>kg</v>
      </c>
      <c r="M112" s="52">
        <f>VLOOKUP($G112,[1]食材檔!$B$1:$I$65536,7,FALSE)</f>
        <v>100</v>
      </c>
      <c r="N112" s="52">
        <f>VLOOKUP($G112,[1]食材檔!$B$1:$I$65536,8,FALSE)</f>
        <v>3</v>
      </c>
      <c r="O112" s="55">
        <f t="shared" si="6"/>
        <v>0.08</v>
      </c>
      <c r="P112" s="42">
        <f>VLOOKUP($G112,[1]食材檔!$B$1:$M$65536,11,FALSE)/100*H112</f>
        <v>2.16</v>
      </c>
    </row>
    <row r="113" spans="4:22">
      <c r="E113" s="52"/>
      <c r="F113" s="53"/>
      <c r="G113" s="53" t="str">
        <f>VLOOKUP($E$110,[1]明細總表!$C$1:$AB$65536,9,FALSE)</f>
        <v>乾木耳</v>
      </c>
      <c r="H113" s="53">
        <f>VLOOKUP($E$110,[1]明細總表!$C$1:$AB$65536,10,FALSE)</f>
        <v>0.25</v>
      </c>
      <c r="I113" s="52">
        <f>VLOOKUP($G113,[1]食材檔!$B$1:$I$65536,3,FALSE)</f>
        <v>1000</v>
      </c>
      <c r="J113" s="54">
        <f t="shared" si="7"/>
        <v>0.44400000000000001</v>
      </c>
      <c r="K113" s="54"/>
      <c r="L113" s="52" t="str">
        <f>VLOOKUP($G113,[1]食材檔!$B$1:$I$65536,4,FALSE)</f>
        <v>kg</v>
      </c>
      <c r="M113" s="52">
        <f>VLOOKUP($G113,[1]食材檔!$B$1:$I$65536,7,FALSE)</f>
        <v>100</v>
      </c>
      <c r="N113" s="52">
        <f>VLOOKUP($G113,[1]食材檔!$B$1:$I$65536,8,FALSE)</f>
        <v>3</v>
      </c>
      <c r="O113" s="55">
        <f t="shared" si="6"/>
        <v>2.5000000000000001E-3</v>
      </c>
      <c r="P113" s="42">
        <f>VLOOKUP($G113,[1]食材檔!$B$1:$M$65536,11,FALSE)/100*H113</f>
        <v>0.28249999999999997</v>
      </c>
    </row>
    <row r="114" spans="4:22">
      <c r="E114" s="52"/>
      <c r="F114" s="53"/>
      <c r="G114" s="53" t="str">
        <f>VLOOKUP($E$110,[1]明細總表!$C$1:$AB$65536,11,FALSE)</f>
        <v>杏鮑菇原件</v>
      </c>
      <c r="H114" s="53">
        <f>VLOOKUP($E$110,[1]明細總表!$C$1:$AB$65536,12,FALSE)</f>
        <v>5</v>
      </c>
      <c r="I114" s="52">
        <f>VLOOKUP($G114,[1]食材檔!$B$1:$I$65536,3,FALSE)</f>
        <v>1000</v>
      </c>
      <c r="J114" s="54">
        <f t="shared" si="7"/>
        <v>8.8800000000000008</v>
      </c>
      <c r="K114" s="54"/>
      <c r="L114" s="52" t="str">
        <f>VLOOKUP($G114,[1]食材檔!$B$1:$I$65536,4,FALSE)</f>
        <v>kg</v>
      </c>
      <c r="M114" s="52">
        <f>VLOOKUP($G114,[1]食材檔!$B$1:$I$65536,7,FALSE)</f>
        <v>100</v>
      </c>
      <c r="N114" s="52">
        <f>VLOOKUP($G114,[1]食材檔!$B$1:$I$65536,8,FALSE)</f>
        <v>3</v>
      </c>
      <c r="O114" s="55">
        <f t="shared" si="6"/>
        <v>0.05</v>
      </c>
      <c r="P114" s="42">
        <f>VLOOKUP($G114,[1]食材檔!$B$1:$M$65536,11,FALSE)/100*H114</f>
        <v>0.05</v>
      </c>
    </row>
    <row r="115" spans="4:22">
      <c r="E115" s="52"/>
      <c r="F115" s="53"/>
      <c r="G115" s="53" t="str">
        <f>VLOOKUP($E$110,[1]明細總表!$C$1:$AB$65536,13,FALSE)</f>
        <v>蝦米</v>
      </c>
      <c r="H115" s="53">
        <f>VLOOKUP($E$110,[1]明細總表!$C$1:$AB$65536,14,FALSE)</f>
        <v>0.5</v>
      </c>
      <c r="I115" s="52">
        <f>VLOOKUP($G115,[1]食材檔!$B$1:$I$65536,3,FALSE)</f>
        <v>1000</v>
      </c>
      <c r="J115" s="54">
        <f t="shared" si="7"/>
        <v>0.88800000000000001</v>
      </c>
      <c r="K115" s="54"/>
      <c r="L115" s="52" t="str">
        <f>VLOOKUP($G115,[1]食材檔!$B$1:$I$65536,4,FALSE)</f>
        <v>kg</v>
      </c>
      <c r="M115" s="52">
        <f>VLOOKUP($G115,[1]食材檔!$B$1:$I$65536,7,FALSE)</f>
        <v>20</v>
      </c>
      <c r="N115" s="52">
        <f>VLOOKUP($G115,[1]食材檔!$B$1:$I$65536,8,FALSE)</f>
        <v>2</v>
      </c>
      <c r="O115" s="55">
        <f t="shared" si="6"/>
        <v>2.5000000000000001E-2</v>
      </c>
      <c r="P115" s="42">
        <f>VLOOKUP($G115,[1]食材檔!$B$1:$M$65536,11,FALSE)/100*H115</f>
        <v>5.375</v>
      </c>
    </row>
    <row r="116" spans="4:22">
      <c r="E116" s="52"/>
      <c r="F116" s="53"/>
      <c r="G116" s="53">
        <f>VLOOKUP($E$110,[1]明細總表!$C$1:$AB$65536,15,FALSE)</f>
        <v>0</v>
      </c>
      <c r="H116" s="53">
        <f>VLOOKUP($E$110,[1]明細總表!$C$1:$AB$65536,16,FALSE)</f>
        <v>0</v>
      </c>
      <c r="I116" s="52">
        <f>VLOOKUP($G116,[1]食材檔!$B$1:$I$65536,3,FALSE)</f>
        <v>0</v>
      </c>
      <c r="J116" s="54" t="e">
        <f t="shared" si="7"/>
        <v>#DIV/0!</v>
      </c>
      <c r="K116" s="54"/>
      <c r="L116" s="52">
        <f>VLOOKUP($G116,[1]食材檔!$B$1:$I$65536,4,FALSE)</f>
        <v>0</v>
      </c>
      <c r="M116" s="52">
        <f>VLOOKUP($G116,[1]食材檔!$B$1:$I$65536,7,FALSE)</f>
        <v>0</v>
      </c>
      <c r="N116" s="52">
        <f>VLOOKUP($G116,[1]食材檔!$B$1:$I$65536,8,FALSE)</f>
        <v>0</v>
      </c>
      <c r="O116" s="55" t="e">
        <f t="shared" si="6"/>
        <v>#DIV/0!</v>
      </c>
      <c r="P116" s="42">
        <f>VLOOKUP($G116,[1]食材檔!$B$1:$M$65536,11,FALSE)/100*H116</f>
        <v>0</v>
      </c>
    </row>
    <row r="117" spans="4:22">
      <c r="E117" s="52"/>
      <c r="F117" s="53"/>
      <c r="G117" s="53">
        <f>VLOOKUP($E$110,[1]明細總表!$C$1:$AB$65536,17,FALSE)</f>
        <v>0</v>
      </c>
      <c r="H117" s="53">
        <f>VLOOKUP($E$110,[1]明細總表!$C$1:$AB$65536,18,FALSE)</f>
        <v>0</v>
      </c>
      <c r="I117" s="52">
        <f>VLOOKUP($G117,[1]食材檔!$B$1:$I$65536,3,FALSE)</f>
        <v>0</v>
      </c>
      <c r="J117" s="54" t="e">
        <f t="shared" si="7"/>
        <v>#DIV/0!</v>
      </c>
      <c r="K117" s="54"/>
      <c r="L117" s="52">
        <f>VLOOKUP($G117,[1]食材檔!$B$1:$I$65536,4,FALSE)</f>
        <v>0</v>
      </c>
      <c r="M117" s="52">
        <f>VLOOKUP($G117,[1]食材檔!$B$1:$I$65536,7,FALSE)</f>
        <v>0</v>
      </c>
      <c r="N117" s="52">
        <f>VLOOKUP($G117,[1]食材檔!$B$1:$I$65536,8,FALSE)</f>
        <v>0</v>
      </c>
      <c r="O117" s="55" t="e">
        <f t="shared" si="6"/>
        <v>#DIV/0!</v>
      </c>
      <c r="P117" s="42">
        <f>VLOOKUP($G117,[1]食材檔!$B$1:$M$65536,11,FALSE)/100*H117</f>
        <v>0</v>
      </c>
    </row>
    <row r="118" spans="4:22">
      <c r="E118" s="52"/>
      <c r="F118" s="53"/>
      <c r="G118" s="53">
        <f>VLOOKUP($E$110,[1]明細總表!$C$1:$AB$65536,19,FALSE)</f>
        <v>0</v>
      </c>
      <c r="H118" s="53">
        <f>VLOOKUP($E$110,[1]明細總表!$C$1:$AB$65536,20,FALSE)</f>
        <v>0</v>
      </c>
      <c r="I118" s="52">
        <f>VLOOKUP($G118,[1]食材檔!$B$1:$I$65536,3,FALSE)</f>
        <v>0</v>
      </c>
      <c r="J118" s="54" t="e">
        <f t="shared" si="7"/>
        <v>#DIV/0!</v>
      </c>
      <c r="K118" s="54"/>
      <c r="L118" s="52">
        <f>VLOOKUP($G118,[1]食材檔!$B$1:$I$65536,4,FALSE)</f>
        <v>0</v>
      </c>
      <c r="M118" s="52">
        <f>VLOOKUP($G118,[1]食材檔!$B$1:$I$65536,7,FALSE)</f>
        <v>0</v>
      </c>
      <c r="N118" s="52">
        <f>VLOOKUP($G118,[1]食材檔!$B$1:$I$65536,8,FALSE)</f>
        <v>0</v>
      </c>
      <c r="O118" s="55" t="e">
        <f t="shared" si="6"/>
        <v>#DIV/0!</v>
      </c>
      <c r="P118" s="42">
        <f>VLOOKUP($G118,[1]食材檔!$B$1:$M$65536,11,FALSE)/100*H118</f>
        <v>0</v>
      </c>
    </row>
    <row r="119" spans="4:22">
      <c r="E119" s="52"/>
      <c r="F119" s="53"/>
      <c r="G119" s="53">
        <f>VLOOKUP($E$110,[1]明細總表!$C$1:$AB$65536,21,FALSE)</f>
        <v>0</v>
      </c>
      <c r="H119" s="53">
        <f>VLOOKUP($E$110,[1]明細總表!$C$1:$AB$65536,22,FALSE)</f>
        <v>0</v>
      </c>
      <c r="I119" s="52">
        <f>VLOOKUP($G119,[1]食材檔!$B$1:$I$65536,3,FALSE)</f>
        <v>0</v>
      </c>
      <c r="J119" s="54" t="e">
        <f t="shared" si="7"/>
        <v>#DIV/0!</v>
      </c>
      <c r="K119" s="54"/>
      <c r="L119" s="52">
        <f>VLOOKUP($G119,[1]食材檔!$B$1:$I$65536,4,FALSE)</f>
        <v>0</v>
      </c>
      <c r="M119" s="52">
        <f>VLOOKUP($G119,[1]食材檔!$B$1:$I$65536,7,FALSE)</f>
        <v>0</v>
      </c>
      <c r="N119" s="52">
        <f>VLOOKUP($G119,[1]食材檔!$B$1:$I$65536,8,FALSE)</f>
        <v>0</v>
      </c>
      <c r="O119" s="55" t="e">
        <f t="shared" si="6"/>
        <v>#DIV/0!</v>
      </c>
      <c r="P119" s="42">
        <f>VLOOKUP($G119,[1]食材檔!$B$1:$M$65536,11,FALSE)/100*H119</f>
        <v>0</v>
      </c>
    </row>
    <row r="120" spans="4:22">
      <c r="D120" s="13">
        <f>SUM(H120:H124)</f>
        <v>85.5</v>
      </c>
      <c r="E120" s="38" t="str">
        <f>VLOOKUP(G96,[1]麗山菜單!B5:H5,6,FALSE)</f>
        <v>蒜香油麥菜</v>
      </c>
      <c r="F120" s="39">
        <f>VLOOKUP($E$120,[1]明細總表!$C$1:$AB$65536,2,FALSE)</f>
        <v>2</v>
      </c>
      <c r="G120" s="39" t="str">
        <f>VLOOKUP($E$120,[1]明細總表!$C$1:$AB$65536,3,FALSE)</f>
        <v>油麥菜(切)</v>
      </c>
      <c r="H120" s="39">
        <f>VLOOKUP($E$120,[1]明細總表!$C$1:$AB$65536,4,FALSE)</f>
        <v>85</v>
      </c>
      <c r="I120" s="38">
        <f>VLOOKUP($G120,[1]食材檔!$B$1:$I$65536,3,FALSE)</f>
        <v>1000</v>
      </c>
      <c r="J120" s="56">
        <f t="shared" si="7"/>
        <v>150.96</v>
      </c>
      <c r="K120" s="56"/>
      <c r="L120" s="38" t="str">
        <f>VLOOKUP($G120,[1]食材檔!$B$1:$I$65536,4,FALSE)</f>
        <v>kg</v>
      </c>
      <c r="M120" s="38">
        <f>VLOOKUP($G120,[1]食材檔!$B$1:$I$65536,7,FALSE)</f>
        <v>100</v>
      </c>
      <c r="N120" s="38">
        <f>VLOOKUP($G120,[1]食材檔!$B$1:$I$65536,8,FALSE)</f>
        <v>3</v>
      </c>
      <c r="O120" s="41">
        <f t="shared" si="6"/>
        <v>0.85</v>
      </c>
      <c r="P120" s="42">
        <f>VLOOKUP($G120,[1]食材檔!$B$1:$M$65536,11,FALSE)/100*H120</f>
        <v>17</v>
      </c>
      <c r="V120" s="57">
        <f>E95/E96*J120</f>
        <v>150.96</v>
      </c>
    </row>
    <row r="121" spans="4:22">
      <c r="E121" s="38"/>
      <c r="F121" s="39"/>
      <c r="G121" s="39" t="str">
        <f>VLOOKUP($E$120,[1]明細總表!$C$1:$AB$65536,5,FALSE)</f>
        <v>蒜末</v>
      </c>
      <c r="H121" s="39">
        <f>VLOOKUP($E$120,[1]明細總表!$C$1:$AB$65536,6,FALSE)</f>
        <v>0.5</v>
      </c>
      <c r="I121" s="38">
        <f>VLOOKUP($G121,[1]食材檔!$B$1:$I$65536,3,FALSE)</f>
        <v>1000</v>
      </c>
      <c r="J121" s="56">
        <f t="shared" si="7"/>
        <v>0.88800000000000001</v>
      </c>
      <c r="K121" s="56"/>
      <c r="L121" s="38" t="str">
        <f>VLOOKUP($G121,[1]食材檔!$B$1:$I$65536,4,FALSE)</f>
        <v>kg</v>
      </c>
      <c r="M121" s="38">
        <f>VLOOKUP($G121,[1]食材檔!$B$1:$I$65536,7,FALSE)</f>
        <v>100</v>
      </c>
      <c r="N121" s="38">
        <f>VLOOKUP($G121,[1]食材檔!$B$1:$I$65536,8,FALSE)</f>
        <v>3</v>
      </c>
      <c r="O121" s="41">
        <f t="shared" si="6"/>
        <v>5.0000000000000001E-3</v>
      </c>
      <c r="P121" s="42">
        <f>VLOOKUP($G121,[1]食材檔!$B$1:$M$65536,11,FALSE)/100*H121</f>
        <v>5.5E-2</v>
      </c>
      <c r="V121" s="58">
        <f>F95/E96*J120</f>
        <v>0</v>
      </c>
    </row>
    <row r="122" spans="4:22">
      <c r="E122" s="38"/>
      <c r="F122" s="39"/>
      <c r="G122" s="39">
        <f>VLOOKUP($E$120,[1]明細總表!$C$1:$AB$65536,7,FALSE)</f>
        <v>0</v>
      </c>
      <c r="H122" s="39">
        <f>VLOOKUP($E$120,[1]明細總表!$C$1:$AB$65536,8,FALSE)</f>
        <v>0</v>
      </c>
      <c r="I122" s="38">
        <f>VLOOKUP($G122,[1]食材檔!$B$1:$I$65536,3,FALSE)</f>
        <v>0</v>
      </c>
      <c r="J122" s="56" t="e">
        <f t="shared" si="7"/>
        <v>#DIV/0!</v>
      </c>
      <c r="K122" s="56"/>
      <c r="L122" s="38">
        <f>VLOOKUP($G122,[1]食材檔!$B$1:$I$65536,4,FALSE)</f>
        <v>0</v>
      </c>
      <c r="M122" s="38">
        <f>VLOOKUP($G122,[1]食材檔!$B$1:$I$65536,7,FALSE)</f>
        <v>0</v>
      </c>
      <c r="N122" s="38">
        <f>VLOOKUP($G122,[1]食材檔!$B$1:$I$65536,8,FALSE)</f>
        <v>0</v>
      </c>
      <c r="O122" s="41" t="e">
        <f t="shared" si="6"/>
        <v>#DIV/0!</v>
      </c>
      <c r="P122" s="42">
        <f>VLOOKUP($G122,[1]食材檔!$B$1:$M$65536,11,FALSE)/100*H122</f>
        <v>0</v>
      </c>
    </row>
    <row r="123" spans="4:22">
      <c r="E123" s="38"/>
      <c r="F123" s="39"/>
      <c r="G123" s="39">
        <f>VLOOKUP($E$120,[1]明細總表!$C$1:$AB$65536,9,FALSE)</f>
        <v>0</v>
      </c>
      <c r="H123" s="39">
        <f>VLOOKUP($E$120,[1]明細總表!$C$1:$AB$65536,10,FALSE)</f>
        <v>0</v>
      </c>
      <c r="I123" s="38">
        <f>VLOOKUP($G123,[1]食材檔!$B$1:$I$65536,3,FALSE)</f>
        <v>0</v>
      </c>
      <c r="J123" s="56" t="e">
        <f t="shared" si="7"/>
        <v>#DIV/0!</v>
      </c>
      <c r="K123" s="56"/>
      <c r="L123" s="38">
        <f>VLOOKUP($G123,[1]食材檔!$B$1:$I$65536,4,FALSE)</f>
        <v>0</v>
      </c>
      <c r="M123" s="38">
        <f>VLOOKUP($G123,[1]食材檔!$B$1:$I$65536,7,FALSE)</f>
        <v>0</v>
      </c>
      <c r="N123" s="38">
        <f>VLOOKUP($G123,[1]食材檔!$B$1:$I$65536,8,FALSE)</f>
        <v>0</v>
      </c>
      <c r="O123" s="41" t="e">
        <f t="shared" si="6"/>
        <v>#DIV/0!</v>
      </c>
      <c r="P123" s="42">
        <f>VLOOKUP($G123,[1]食材檔!$B$1:$M$65536,11,FALSE)/100*H123</f>
        <v>0</v>
      </c>
    </row>
    <row r="124" spans="4:22">
      <c r="E124" s="38"/>
      <c r="F124" s="39"/>
      <c r="G124" s="39">
        <f>VLOOKUP($E$120,[1]明細總表!$C$1:$AB$65536,11,FALSE)</f>
        <v>0</v>
      </c>
      <c r="H124" s="39">
        <f>VLOOKUP($E$120,[1]明細總表!$C$1:$AB$65536,12,FALSE)</f>
        <v>0</v>
      </c>
      <c r="I124" s="38">
        <f>VLOOKUP($G124,[1]食材檔!$B$1:$I$65536,3,FALSE)</f>
        <v>0</v>
      </c>
      <c r="J124" s="56" t="e">
        <f t="shared" si="7"/>
        <v>#DIV/0!</v>
      </c>
      <c r="K124" s="56"/>
      <c r="L124" s="38">
        <f>VLOOKUP($G124,[1]食材檔!$B$1:$I$65536,4,FALSE)</f>
        <v>0</v>
      </c>
      <c r="M124" s="38">
        <f>VLOOKUP($G124,[1]食材檔!$B$1:$I$65536,7,FALSE)</f>
        <v>0</v>
      </c>
      <c r="N124" s="38">
        <f>VLOOKUP($G124,[1]食材檔!$B$1:$I$65536,8,FALSE)</f>
        <v>0</v>
      </c>
      <c r="O124" s="41" t="e">
        <f t="shared" si="6"/>
        <v>#DIV/0!</v>
      </c>
      <c r="P124" s="42">
        <f>VLOOKUP($G124,[1]食材檔!$B$1:$M$65536,11,FALSE)/100*H124</f>
        <v>0</v>
      </c>
    </row>
    <row r="125" spans="4:22">
      <c r="D125" s="13">
        <f>SUM(H125:H134)</f>
        <v>6.7</v>
      </c>
      <c r="E125" s="52" t="str">
        <f>VLOOKUP(G96,[1]麗山菜單!B5:H5,7,FALSE)</f>
        <v>薑絲海芽湯</v>
      </c>
      <c r="F125" s="53">
        <f>VLOOKUP($E$125,[1]明細總表!$C$1:$AB$65536,2,FALSE)+2</f>
        <v>5</v>
      </c>
      <c r="G125" s="12" t="str">
        <f>VLOOKUP($E$125,[1]明細總表!$C$1:$AB$65536,3,FALSE)</f>
        <v>乾海芽</v>
      </c>
      <c r="H125" s="12">
        <f>VLOOKUP($E$125,[1]明細總表!$C$1:$AB$65536,4,FALSE)</f>
        <v>1.2</v>
      </c>
      <c r="I125" s="11">
        <f>VLOOKUP($G125,[1]食材檔!$B$1:$I$65536,3,FALSE)</f>
        <v>1000</v>
      </c>
      <c r="J125" s="69">
        <f t="shared" si="7"/>
        <v>2.1311999999999998</v>
      </c>
      <c r="K125" s="69"/>
      <c r="L125" s="11" t="str">
        <f>VLOOKUP($G125,[1]食材檔!$B$1:$I$65536,4,FALSE)</f>
        <v>kg</v>
      </c>
      <c r="M125" s="52">
        <f>VLOOKUP($G125,[1]食材檔!$B$1:$I$65536,7,FALSE)</f>
        <v>100</v>
      </c>
      <c r="N125" s="52">
        <f>VLOOKUP($G125,[1]食材檔!$B$1:$I$65536,8,FALSE)</f>
        <v>3</v>
      </c>
      <c r="O125" s="55">
        <f t="shared" si="6"/>
        <v>1.2E-2</v>
      </c>
      <c r="P125" s="42">
        <f>VLOOKUP($G125,[1]食材檔!$B$1:$M$65536,11,FALSE)/100*H125</f>
        <v>2.3879999999999999</v>
      </c>
    </row>
    <row r="126" spans="4:22">
      <c r="E126" s="52"/>
      <c r="F126" s="53"/>
      <c r="G126" s="12" t="str">
        <f>VLOOKUP($E$125,[1]明細總表!$C$1:$AB$65536,5,FALSE)</f>
        <v>大骨</v>
      </c>
      <c r="H126" s="12">
        <f>VLOOKUP($E$125,[1]明細總表!$C$1:$AB$65536,6,FALSE)</f>
        <v>5</v>
      </c>
      <c r="I126" s="11">
        <f>VLOOKUP($G126,[1]食材檔!$B$1:$I$65536,3,FALSE)</f>
        <v>1000</v>
      </c>
      <c r="J126" s="69">
        <f t="shared" si="7"/>
        <v>8.8800000000000008</v>
      </c>
      <c r="K126" s="69"/>
      <c r="L126" s="11" t="str">
        <f>VLOOKUP($G126,[1]食材檔!$B$1:$I$65536,4,FALSE)</f>
        <v>kg</v>
      </c>
      <c r="M126" s="52">
        <f>VLOOKUP($G126,[1]食材檔!$B$1:$I$65536,7,FALSE)</f>
        <v>35</v>
      </c>
      <c r="N126" s="52">
        <f>VLOOKUP($G126,[1]食材檔!$B$1:$I$65536,8,FALSE)</f>
        <v>2</v>
      </c>
      <c r="O126" s="55">
        <f t="shared" si="6"/>
        <v>0.14285714285714285</v>
      </c>
      <c r="P126" s="42">
        <f>VLOOKUP($G126,[1]食材檔!$B$1:$M$65536,11,FALSE)/100*H126</f>
        <v>0</v>
      </c>
    </row>
    <row r="127" spans="4:22">
      <c r="E127" s="52"/>
      <c r="F127" s="53"/>
      <c r="G127" s="12" t="str">
        <f>VLOOKUP($E$125,[1]明細總表!$C$1:$AB$65536,7,FALSE)</f>
        <v>薑絲</v>
      </c>
      <c r="H127" s="12">
        <f>VLOOKUP($E$125,[1]明細總表!$C$1:$AB$65536,8,FALSE)</f>
        <v>0.5</v>
      </c>
      <c r="I127" s="11">
        <f>VLOOKUP($G127,[1]食材檔!$B$1:$I$65536,3,FALSE)</f>
        <v>1000</v>
      </c>
      <c r="J127" s="69">
        <f t="shared" si="7"/>
        <v>0.88800000000000001</v>
      </c>
      <c r="K127" s="69"/>
      <c r="L127" s="11" t="str">
        <f>VLOOKUP($G127,[1]食材檔!$B$1:$I$65536,4,FALSE)</f>
        <v>kg</v>
      </c>
      <c r="M127" s="52">
        <f>VLOOKUP($G127,[1]食材檔!$B$1:$I$65536,7,FALSE)</f>
        <v>100</v>
      </c>
      <c r="N127" s="52">
        <f>VLOOKUP($G127,[1]食材檔!$B$1:$I$65536,8,FALSE)</f>
        <v>3</v>
      </c>
      <c r="O127" s="55">
        <f t="shared" si="6"/>
        <v>5.0000000000000001E-3</v>
      </c>
      <c r="P127" s="42">
        <f>VLOOKUP($G127,[1]食材檔!$B$1:$M$65536,11,FALSE)/100*H127</f>
        <v>0.105</v>
      </c>
    </row>
    <row r="128" spans="4:22">
      <c r="E128" s="52"/>
      <c r="F128" s="53"/>
      <c r="G128" s="12">
        <f>VLOOKUP($E$125,[1]明細總表!$C$1:$AB$65536,9,FALSE)</f>
        <v>0</v>
      </c>
      <c r="H128" s="12">
        <f>VLOOKUP($E$125,[1]明細總表!$C$1:$AB$65536,10,FALSE)</f>
        <v>0</v>
      </c>
      <c r="I128" s="11">
        <f>VLOOKUP($G128,[1]食材檔!$B$1:$I$65536,3,FALSE)</f>
        <v>0</v>
      </c>
      <c r="J128" s="69" t="e">
        <f t="shared" si="7"/>
        <v>#DIV/0!</v>
      </c>
      <c r="K128" s="69"/>
      <c r="L128" s="11">
        <f>VLOOKUP($G128,[1]食材檔!$B$1:$I$65536,4,FALSE)</f>
        <v>0</v>
      </c>
      <c r="M128" s="52">
        <f>VLOOKUP($G128,[1]食材檔!$B$1:$I$65536,7,FALSE)</f>
        <v>0</v>
      </c>
      <c r="N128" s="52">
        <f>VLOOKUP($G128,[1]食材檔!$B$1:$I$65536,8,FALSE)</f>
        <v>0</v>
      </c>
      <c r="O128" s="55" t="e">
        <f t="shared" si="6"/>
        <v>#DIV/0!</v>
      </c>
      <c r="P128" s="42">
        <f>VLOOKUP($G128,[1]食材檔!$B$1:$M$65536,11,FALSE)/100*H128</f>
        <v>0</v>
      </c>
    </row>
    <row r="129" spans="4:21">
      <c r="E129" s="52"/>
      <c r="F129" s="53"/>
      <c r="G129" s="12">
        <f>VLOOKUP($E$125,[1]明細總表!$C$1:$AB$65536,11,FALSE)</f>
        <v>0</v>
      </c>
      <c r="H129" s="12">
        <f>VLOOKUP($E$125,[1]明細總表!$C$1:$AB$65536,12,FALSE)</f>
        <v>0</v>
      </c>
      <c r="I129" s="11">
        <f>VLOOKUP($G129,[1]食材檔!$B$1:$I$65536,3,FALSE)</f>
        <v>0</v>
      </c>
      <c r="J129" s="69" t="e">
        <f t="shared" si="7"/>
        <v>#DIV/0!</v>
      </c>
      <c r="K129" s="69"/>
      <c r="L129" s="11">
        <f>VLOOKUP($G129,[1]食材檔!$B$1:$I$65536,4,FALSE)</f>
        <v>0</v>
      </c>
      <c r="M129" s="52">
        <f>VLOOKUP($G129,[1]食材檔!$B$1:$I$65536,7,FALSE)</f>
        <v>0</v>
      </c>
      <c r="N129" s="52">
        <f>VLOOKUP($G129,[1]食材檔!$B$1:$I$65536,8,FALSE)</f>
        <v>0</v>
      </c>
      <c r="O129" s="55" t="e">
        <f t="shared" si="6"/>
        <v>#DIV/0!</v>
      </c>
      <c r="P129" s="42">
        <f>VLOOKUP($G129,[1]食材檔!$B$1:$M$65536,11,FALSE)/100*H129</f>
        <v>0</v>
      </c>
    </row>
    <row r="130" spans="4:21">
      <c r="E130" s="52"/>
      <c r="F130" s="53"/>
      <c r="G130" s="12">
        <f>VLOOKUP($E$125,[1]明細總表!$C$1:$AB$65536,13,FALSE)</f>
        <v>0</v>
      </c>
      <c r="H130" s="12">
        <f>VLOOKUP($E$125,[1]明細總表!$C$1:$AB$65536,14,FALSE)</f>
        <v>0</v>
      </c>
      <c r="I130" s="11">
        <f>VLOOKUP($G130,[1]食材檔!$B$1:$I$65536,3,FALSE)</f>
        <v>0</v>
      </c>
      <c r="J130" s="69" t="e">
        <f t="shared" si="7"/>
        <v>#DIV/0!</v>
      </c>
      <c r="K130" s="69"/>
      <c r="L130" s="11">
        <f>VLOOKUP($G130,[1]食材檔!$B$1:$I$65536,4,FALSE)</f>
        <v>0</v>
      </c>
      <c r="M130" s="52">
        <f>VLOOKUP($G130,[1]食材檔!$B$1:$I$65536,7,FALSE)</f>
        <v>0</v>
      </c>
      <c r="N130" s="52">
        <f>VLOOKUP($G130,[1]食材檔!$B$1:$I$65536,8,FALSE)</f>
        <v>0</v>
      </c>
      <c r="O130" s="55" t="e">
        <f t="shared" si="6"/>
        <v>#DIV/0!</v>
      </c>
      <c r="P130" s="42">
        <f>VLOOKUP($G130,[1]食材檔!$B$1:$M$65536,11,FALSE)/100*H130</f>
        <v>0</v>
      </c>
    </row>
    <row r="131" spans="4:21">
      <c r="E131" s="52"/>
      <c r="F131" s="53"/>
      <c r="G131" s="53">
        <f>VLOOKUP($E$125,[1]明細總表!$C$1:$AB$65536,15,FALSE)</f>
        <v>0</v>
      </c>
      <c r="H131" s="53">
        <f>VLOOKUP($E$125,[1]明細總表!$C$1:$AB$65536,16,FALSE)</f>
        <v>0</v>
      </c>
      <c r="I131" s="52">
        <f>VLOOKUP($G131,[1]食材檔!$B$1:$I$65536,3,FALSE)</f>
        <v>0</v>
      </c>
      <c r="J131" s="54" t="e">
        <f t="shared" si="7"/>
        <v>#DIV/0!</v>
      </c>
      <c r="K131" s="54"/>
      <c r="L131" s="52">
        <f>VLOOKUP($G131,[1]食材檔!$B$1:$I$65536,4,FALSE)</f>
        <v>0</v>
      </c>
      <c r="M131" s="52">
        <f>VLOOKUP($G131,[1]食材檔!$B$1:$I$65536,7,FALSE)</f>
        <v>0</v>
      </c>
      <c r="N131" s="52">
        <f>VLOOKUP($G131,[1]食材檔!$B$1:$I$65536,8,FALSE)</f>
        <v>0</v>
      </c>
      <c r="O131" s="55" t="e">
        <f t="shared" si="6"/>
        <v>#DIV/0!</v>
      </c>
      <c r="P131" s="42">
        <f>VLOOKUP($G131,[1]食材檔!$B$1:$M$65536,11,FALSE)/100*H131</f>
        <v>0</v>
      </c>
    </row>
    <row r="132" spans="4:21">
      <c r="E132" s="52"/>
      <c r="F132" s="53"/>
      <c r="G132" s="53">
        <f>VLOOKUP($E$125,[1]明細總表!$C$1:$AB$65536,17,FALSE)</f>
        <v>0</v>
      </c>
      <c r="H132" s="53">
        <f>VLOOKUP($E$125,[1]明細總表!$C$1:$AB$65536,18,FALSE)</f>
        <v>0</v>
      </c>
      <c r="I132" s="52">
        <f>VLOOKUP($G132,[1]食材檔!$B$1:$I$65536,3,FALSE)</f>
        <v>0</v>
      </c>
      <c r="J132" s="54" t="e">
        <f t="shared" si="7"/>
        <v>#DIV/0!</v>
      </c>
      <c r="K132" s="54"/>
      <c r="L132" s="52">
        <f>VLOOKUP($G132,[1]食材檔!$B$1:$I$65536,4,FALSE)</f>
        <v>0</v>
      </c>
      <c r="M132" s="52">
        <f>VLOOKUP($G132,[1]食材檔!$B$1:$I$65536,7,FALSE)</f>
        <v>0</v>
      </c>
      <c r="N132" s="52">
        <f>VLOOKUP($G132,[1]食材檔!$B$1:$I$65536,8,FALSE)</f>
        <v>0</v>
      </c>
      <c r="O132" s="55" t="e">
        <f t="shared" si="6"/>
        <v>#DIV/0!</v>
      </c>
      <c r="P132" s="42">
        <f>VLOOKUP($G132,[1]食材檔!$B$1:$M$65536,11,FALSE)/100*H132</f>
        <v>0</v>
      </c>
    </row>
    <row r="133" spans="4:21">
      <c r="E133" s="52"/>
      <c r="F133" s="53"/>
      <c r="G133" s="53">
        <f>VLOOKUP($E$125,[1]明細總表!$C$1:$AB$65536,19,FALSE)</f>
        <v>0</v>
      </c>
      <c r="H133" s="53">
        <f>VLOOKUP($E$125,[1]明細總表!$C$1:$AB$65536,20,FALSE)</f>
        <v>0</v>
      </c>
      <c r="I133" s="52">
        <f>VLOOKUP($G133,[1]食材檔!$B$1:$I$65536,3,FALSE)</f>
        <v>0</v>
      </c>
      <c r="J133" s="54" t="e">
        <f t="shared" si="7"/>
        <v>#DIV/0!</v>
      </c>
      <c r="K133" s="54"/>
      <c r="L133" s="52">
        <f>VLOOKUP($G133,[1]食材檔!$B$1:$I$65536,4,FALSE)</f>
        <v>0</v>
      </c>
      <c r="M133" s="52">
        <f>VLOOKUP($G133,[1]食材檔!$B$1:$I$65536,7,FALSE)</f>
        <v>0</v>
      </c>
      <c r="N133" s="52">
        <f>VLOOKUP($G133,[1]食材檔!$B$1:$I$65536,8,FALSE)</f>
        <v>0</v>
      </c>
      <c r="O133" s="55" t="e">
        <f t="shared" si="6"/>
        <v>#DIV/0!</v>
      </c>
      <c r="P133" s="42">
        <f>VLOOKUP($G133,[1]食材檔!$B$1:$M$65536,11,FALSE)/100*H133</f>
        <v>0</v>
      </c>
    </row>
    <row r="134" spans="4:21">
      <c r="E134" s="52"/>
      <c r="F134" s="53"/>
      <c r="G134" s="53">
        <f>VLOOKUP($E$125,[1]明細總表!$C$1:$AB$65536,21,FALSE)</f>
        <v>0</v>
      </c>
      <c r="H134" s="53">
        <f>VLOOKUP($E$125,[1]明細總表!$C$1:$AB$65536,22,FALSE)</f>
        <v>0</v>
      </c>
      <c r="I134" s="52">
        <f>VLOOKUP($G134,[1]食材檔!$B$1:$I$65536,3,FALSE)</f>
        <v>0</v>
      </c>
      <c r="J134" s="54" t="e">
        <f t="shared" si="7"/>
        <v>#DIV/0!</v>
      </c>
      <c r="K134" s="54"/>
      <c r="L134" s="52">
        <f>VLOOKUP($G134,[1]食材檔!$B$1:$I$65536,4,FALSE)</f>
        <v>0</v>
      </c>
      <c r="M134" s="52">
        <f>VLOOKUP($G134,[1]食材檔!$B$1:$I$65536,7,FALSE)</f>
        <v>0</v>
      </c>
      <c r="N134" s="52">
        <f>VLOOKUP($G134,[1]食材檔!$B$1:$I$65536,8,FALSE)</f>
        <v>0</v>
      </c>
      <c r="O134" s="55" t="e">
        <f t="shared" si="6"/>
        <v>#DIV/0!</v>
      </c>
      <c r="P134" s="42">
        <f>VLOOKUP($G134,[1]食材檔!$B$1:$M$65536,11,FALSE)/100*H134</f>
        <v>0</v>
      </c>
    </row>
    <row r="135" spans="4:21">
      <c r="D135" s="13">
        <f>SUM(H135:H137)</f>
        <v>80</v>
      </c>
      <c r="E135" s="38" t="str">
        <f>VLOOKUP(G96,[1]麗山菜單!B5:H5,3,FALSE)</f>
        <v>麥片飯</v>
      </c>
      <c r="F135" s="39">
        <f>VLOOKUP($E$135,[1]明細總表!$C$1:$AB$65536,2,FALSE)</f>
        <v>2</v>
      </c>
      <c r="G135" s="39" t="str">
        <f>VLOOKUP($E$135,[1]明細總表!$C$1:$AB$65536,3,FALSE)</f>
        <v>白米</v>
      </c>
      <c r="H135" s="39">
        <f>VLOOKUP($E$135,[1]明細總表!$C$1:$AB$65536,4,FALSE)</f>
        <v>65</v>
      </c>
      <c r="I135" s="38">
        <f>VLOOKUP($G135,[1]食材檔!$B$1:$I$65536,3,FALSE)</f>
        <v>1000</v>
      </c>
      <c r="J135" s="56">
        <f t="shared" si="7"/>
        <v>115.44</v>
      </c>
      <c r="K135" s="56"/>
      <c r="L135" s="38" t="str">
        <f>VLOOKUP($G135,[1]食材檔!$B$1:$I$65536,4,FALSE)</f>
        <v>kg</v>
      </c>
      <c r="M135" s="38">
        <f>VLOOKUP($G135,[1]食材檔!$B$1:$I$65536,7,FALSE)</f>
        <v>20</v>
      </c>
      <c r="N135" s="38">
        <f>VLOOKUP($G135,[1]食材檔!$B$1:$I$65536,8,FALSE)</f>
        <v>1</v>
      </c>
      <c r="O135" s="41">
        <f t="shared" si="6"/>
        <v>3.25</v>
      </c>
      <c r="P135" s="42">
        <f>VLOOKUP($G135,[1]食材檔!$B$1:$M$65536,11,FALSE)/100*H135</f>
        <v>3.25</v>
      </c>
    </row>
    <row r="136" spans="4:21">
      <c r="E136" s="38"/>
      <c r="F136" s="39"/>
      <c r="G136" s="39" t="str">
        <f>VLOOKUP($E$135,[1]明細總表!$C$1:$AB$65536,5,FALSE)</f>
        <v>麥片</v>
      </c>
      <c r="H136" s="39">
        <f>VLOOKUP($E$135,[1]明細總表!$C$1:$AB$65536,6,FALSE)</f>
        <v>15</v>
      </c>
      <c r="I136" s="38">
        <f>VLOOKUP($G136,[1]食材檔!$B$1:$I$65536,3,FALSE)</f>
        <v>1000</v>
      </c>
      <c r="J136" s="56">
        <f t="shared" si="7"/>
        <v>26.64</v>
      </c>
      <c r="K136" s="56"/>
      <c r="L136" s="38" t="str">
        <f>VLOOKUP($G136,[1]食材檔!$B$1:$I$65536,4,FALSE)</f>
        <v>kg</v>
      </c>
      <c r="M136" s="38">
        <f>VLOOKUP($G136,[1]食材檔!$B$1:$I$65536,7,FALSE)</f>
        <v>20</v>
      </c>
      <c r="N136" s="38">
        <f>VLOOKUP($G136,[1]食材檔!$B$1:$I$65536,8,FALSE)</f>
        <v>1</v>
      </c>
      <c r="O136" s="41">
        <f t="shared" si="6"/>
        <v>0.75</v>
      </c>
      <c r="P136" s="42">
        <f>VLOOKUP($G136,[1]食材檔!$B$1:$M$65536,11,FALSE)/100*H136</f>
        <v>1.9500000000000002</v>
      </c>
    </row>
    <row r="137" spans="4:21">
      <c r="E137" s="38" t="s">
        <v>62</v>
      </c>
      <c r="F137" s="39">
        <v>1</v>
      </c>
      <c r="G137" s="39" t="s">
        <v>4</v>
      </c>
      <c r="H137" s="39">
        <f>J137*1000/E96</f>
        <v>0</v>
      </c>
      <c r="I137" s="38"/>
      <c r="J137" s="56"/>
      <c r="K137" s="56"/>
      <c r="L137" s="38" t="s">
        <v>29</v>
      </c>
      <c r="M137" s="38">
        <v>5</v>
      </c>
      <c r="N137" s="38">
        <v>6</v>
      </c>
      <c r="O137" s="41">
        <f t="shared" si="6"/>
        <v>0</v>
      </c>
      <c r="P137" s="42">
        <f>VLOOKUP($G137,[1]食材檔!$B$1:$M$65536,11,FALSE)/100*H137</f>
        <v>0</v>
      </c>
    </row>
    <row r="138" spans="4:21">
      <c r="E138" s="52" t="s">
        <v>63</v>
      </c>
      <c r="F138" s="53"/>
      <c r="G138" s="53" t="s">
        <v>7</v>
      </c>
      <c r="H138" s="52"/>
      <c r="I138" s="52"/>
      <c r="J138" s="54"/>
      <c r="K138" s="54"/>
      <c r="L138" s="52" t="s">
        <v>29</v>
      </c>
      <c r="M138" s="52"/>
      <c r="N138" s="52"/>
      <c r="O138" s="55"/>
      <c r="P138" s="42">
        <f>VLOOKUP($G138,[1]食材檔!$B$1:$M$65536,11,FALSE)/100*H138</f>
        <v>0</v>
      </c>
    </row>
    <row r="139" spans="4:21">
      <c r="E139" s="52"/>
      <c r="F139" s="53"/>
      <c r="G139" s="53" t="s">
        <v>31</v>
      </c>
      <c r="H139" s="52"/>
      <c r="I139" s="52"/>
      <c r="J139" s="54"/>
      <c r="K139" s="54"/>
      <c r="L139" s="52" t="s">
        <v>64</v>
      </c>
      <c r="M139" s="52"/>
      <c r="N139" s="52"/>
      <c r="O139" s="55"/>
      <c r="P139" s="42">
        <f>VLOOKUP($G139,[1]食材檔!$B$1:$M$65536,11,FALSE)/100*H139</f>
        <v>0</v>
      </c>
    </row>
    <row r="140" spans="4:21">
      <c r="E140" s="52"/>
      <c r="F140" s="53"/>
      <c r="G140" s="53" t="s">
        <v>8</v>
      </c>
      <c r="H140" s="52"/>
      <c r="I140" s="52"/>
      <c r="J140" s="54"/>
      <c r="K140" s="54"/>
      <c r="L140" s="52" t="s">
        <v>29</v>
      </c>
      <c r="M140" s="52"/>
      <c r="N140" s="52"/>
      <c r="O140" s="55"/>
      <c r="P140" s="42">
        <f>VLOOKUP($G140,[1]食材檔!$B$1:$M$65536,11,FALSE)/100*H140</f>
        <v>0</v>
      </c>
    </row>
    <row r="141" spans="4:21">
      <c r="D141" s="16"/>
      <c r="E141" s="19">
        <f>VLOOKUP($H$142,[1]人數!$L$1:$S$65536,6,FALSE)</f>
        <v>1260</v>
      </c>
      <c r="F141" s="20">
        <f>VLOOKUP($H$142,[1]人數!$L$1:$S$65536,7,FALSE)</f>
        <v>1573</v>
      </c>
      <c r="G141" s="21"/>
    </row>
    <row r="142" spans="4:21">
      <c r="D142" s="16"/>
      <c r="E142" s="4">
        <f>VLOOKUP($H$142,[1]人數!$L$1:$S$65536,8,FALSE)</f>
        <v>2833</v>
      </c>
      <c r="G142" s="22">
        <f>[1]麗山菜單!B6</f>
        <v>45050</v>
      </c>
      <c r="H142" s="23" t="str">
        <f>VLOOKUP(G4,[1]麗山菜單!A6:I6,3,TRUE)</f>
        <v>四</v>
      </c>
      <c r="J142" s="24"/>
      <c r="K142" s="24"/>
      <c r="L142" s="13" t="str">
        <f>VLOOKUP(G142,[1]麗山菜單!A6:I6,4,TRUE)</f>
        <v>地瓜飯</v>
      </c>
    </row>
    <row r="143" spans="4:21">
      <c r="D143" s="61" t="s">
        <v>65</v>
      </c>
      <c r="E143" s="26" t="s">
        <v>0</v>
      </c>
      <c r="F143" s="7" t="s">
        <v>66</v>
      </c>
      <c r="G143" s="26" t="s">
        <v>67</v>
      </c>
      <c r="H143" s="26" t="s">
        <v>68</v>
      </c>
      <c r="I143" s="27" t="s">
        <v>69</v>
      </c>
      <c r="J143" s="28" t="s">
        <v>70</v>
      </c>
      <c r="K143" s="28"/>
      <c r="L143" s="29" t="s">
        <v>71</v>
      </c>
      <c r="M143" s="30" t="s">
        <v>15</v>
      </c>
      <c r="N143" s="31" t="s">
        <v>16</v>
      </c>
      <c r="O143" s="32" t="s">
        <v>72</v>
      </c>
      <c r="P143" s="33" t="s">
        <v>73</v>
      </c>
      <c r="Q143" s="13" t="s">
        <v>19</v>
      </c>
      <c r="R143" s="43">
        <f>SUMIFS(O144:O183,N144:N183,1)</f>
        <v>3.4807692307692308</v>
      </c>
      <c r="S143" s="35" t="s">
        <v>74</v>
      </c>
      <c r="T143" s="36">
        <f>R143*2+R144*7+R145*1+R148*8</f>
        <v>41.54040824040824</v>
      </c>
      <c r="U143" s="37">
        <f>T143*4/T146</f>
        <v>0.21271203065433711</v>
      </c>
    </row>
    <row r="144" spans="4:21">
      <c r="D144" s="13">
        <f>SUM(H144:H155)</f>
        <v>155</v>
      </c>
      <c r="E144" s="38" t="str">
        <f>VLOOKUP(G142,[1]麗山菜單!B6:H6,4,FALSE)</f>
        <v>滷排骨</v>
      </c>
      <c r="F144" s="39">
        <f>VLOOKUP($E$144,[1]明細總表!$C$1:$AB$65536,2,FALSE)</f>
        <v>1</v>
      </c>
      <c r="G144" s="9" t="str">
        <f>VLOOKUP($E$144,[1]明細總表!$C$1:$AB$65536,3,FALSE)</f>
        <v>帶骨豬排</v>
      </c>
      <c r="H144" s="9">
        <f>VLOOKUP($E$144,[1]明細總表!$C$1:$AB$65536,4,FALSE)</f>
        <v>85</v>
      </c>
      <c r="I144" s="38">
        <f>VLOOKUP($G144,[1]食材檔!$B$1:$I$65536,3,FALSE)</f>
        <v>85</v>
      </c>
      <c r="J144" s="45">
        <f>H144*$E$142/I144</f>
        <v>2833</v>
      </c>
      <c r="K144" s="70"/>
      <c r="L144" s="38" t="str">
        <f>VLOOKUP($G144,[1]食材檔!$B$1:$I$65536,4,FALSE)</f>
        <v>片</v>
      </c>
      <c r="M144" s="38">
        <f>VLOOKUP($G144,[1]食材檔!$B$1:$I$65536,7,FALSE)</f>
        <v>50</v>
      </c>
      <c r="N144" s="38">
        <f>VLOOKUP($G144,[1]食材檔!$B$1:$I$65536,8,FALSE)</f>
        <v>2</v>
      </c>
      <c r="O144" s="41">
        <f>H144/M144</f>
        <v>1.7</v>
      </c>
      <c r="P144" s="42">
        <f>VLOOKUP($G144,[1]食材檔!$B$1:$M$65536,11,FALSE)/100*H144</f>
        <v>3.4</v>
      </c>
      <c r="Q144" s="13" t="s">
        <v>75</v>
      </c>
      <c r="R144" s="62">
        <f>SUMIFS(O144:O183,N144:N183,2)</f>
        <v>4.7255528255528256</v>
      </c>
      <c r="S144" s="35" t="s">
        <v>76</v>
      </c>
      <c r="T144" s="44">
        <f>R144*5+R147*5+R148*8</f>
        <v>35.127764127764124</v>
      </c>
      <c r="U144" s="37">
        <f>T144*9/T146</f>
        <v>0.40471967662473241</v>
      </c>
    </row>
    <row r="145" spans="4:21">
      <c r="D145" s="13" t="s">
        <v>77</v>
      </c>
      <c r="E145" s="38"/>
      <c r="F145" s="39"/>
      <c r="G145" s="39" t="str">
        <f>VLOOKUP($E$144,[1]明細總表!$C$1:$AB$65536,5,FALSE)</f>
        <v>滷包(大)</v>
      </c>
      <c r="H145" s="39">
        <f>VLOOKUP($E$144,[1]明細總表!$C$1:$AB$65536,6,FALSE)</f>
        <v>0</v>
      </c>
      <c r="I145" s="38">
        <f>VLOOKUP($G145,[1]食材檔!$B$1:$I$65536,3,FALSE)</f>
        <v>35</v>
      </c>
      <c r="J145" s="56">
        <f t="shared" ref="J145:J155" si="8">H145*$E$142/I145</f>
        <v>0</v>
      </c>
      <c r="K145" s="56"/>
      <c r="L145" s="38" t="str">
        <f>VLOOKUP($G145,[1]食材檔!$B$1:$I$65536,4,FALSE)</f>
        <v>包</v>
      </c>
      <c r="M145" s="38">
        <f>VLOOKUP($G145,[1]食材檔!$B$1:$I$65536,7,FALSE)</f>
        <v>0</v>
      </c>
      <c r="N145" s="38">
        <f>VLOOKUP($G145,[1]食材檔!$B$1:$I$65536,8,FALSE)</f>
        <v>0</v>
      </c>
      <c r="O145" s="41" t="e">
        <f t="shared" ref="O145:O183" si="9">H145/M145</f>
        <v>#DIV/0!</v>
      </c>
      <c r="P145" s="42">
        <f>VLOOKUP($G145,[1]食材檔!$B$1:$M$65536,11,FALSE)/100*H145</f>
        <v>0</v>
      </c>
      <c r="Q145" s="13" t="s">
        <v>78</v>
      </c>
      <c r="R145" s="46">
        <f>SUMIFS(O144:O183,N144:N183,3)</f>
        <v>1.5</v>
      </c>
      <c r="S145" s="35" t="s">
        <v>79</v>
      </c>
      <c r="T145" s="44">
        <f>R143*15+R145*5+15+R148*12</f>
        <v>74.711538461538453</v>
      </c>
      <c r="U145" s="37">
        <f>T145*4/T146</f>
        <v>0.38256829272093051</v>
      </c>
    </row>
    <row r="146" spans="4:21">
      <c r="E146" s="38"/>
      <c r="F146" s="39"/>
      <c r="G146" s="39">
        <f>VLOOKUP($E$144,[1]明細總表!$C$1:$AB$65536,7,FALSE)</f>
        <v>0</v>
      </c>
      <c r="H146" s="39">
        <f>VLOOKUP($E$144,[1]明細總表!$C$1:$AB$65536,8,FALSE)</f>
        <v>0</v>
      </c>
      <c r="I146" s="38">
        <f>VLOOKUP($G146,[1]食材檔!$B$1:$I$65536,3,FALSE)</f>
        <v>0</v>
      </c>
      <c r="J146" s="56" t="e">
        <f t="shared" si="8"/>
        <v>#DIV/0!</v>
      </c>
      <c r="K146" s="56"/>
      <c r="L146" s="38">
        <f>VLOOKUP($G146,[1]食材檔!$B$1:$I$65536,4,FALSE)</f>
        <v>0</v>
      </c>
      <c r="M146" s="38">
        <f>VLOOKUP($G146,[1]食材檔!$B$1:$I$65536,7,FALSE)</f>
        <v>0</v>
      </c>
      <c r="N146" s="38">
        <f>VLOOKUP($G146,[1]食材檔!$B$1:$I$65536,8,FALSE)</f>
        <v>0</v>
      </c>
      <c r="O146" s="41" t="e">
        <f t="shared" si="9"/>
        <v>#DIV/0!</v>
      </c>
      <c r="P146" s="42">
        <f>VLOOKUP($G146,[1]食材檔!$B$1:$M$65536,11,FALSE)/100*H146</f>
        <v>0</v>
      </c>
      <c r="Q146" s="13" t="s">
        <v>80</v>
      </c>
      <c r="R146" s="46">
        <f>SUMIFS(O144:O183,N144:N183,4)+1</f>
        <v>1</v>
      </c>
      <c r="S146" s="47" t="s">
        <v>81</v>
      </c>
      <c r="T146" s="44">
        <f>T143*4+T144*9+T145*4</f>
        <v>781.15766395766389</v>
      </c>
      <c r="U146" s="37">
        <f>U143+U144+U145</f>
        <v>1</v>
      </c>
    </row>
    <row r="147" spans="4:21">
      <c r="E147" s="51"/>
      <c r="F147" s="39"/>
      <c r="G147" s="39">
        <f>VLOOKUP($E$144,[1]明細總表!$C$1:$AB$65536,9,FALSE)</f>
        <v>0</v>
      </c>
      <c r="H147" s="39">
        <f>VLOOKUP($E$144,[1]明細總表!$C$1:$AB$65536,10,FALSE)</f>
        <v>0</v>
      </c>
      <c r="I147" s="38">
        <f>VLOOKUP($G147,[1]食材檔!$B$1:$I$65536,3,FALSE)</f>
        <v>0</v>
      </c>
      <c r="J147" s="56" t="e">
        <f t="shared" si="8"/>
        <v>#DIV/0!</v>
      </c>
      <c r="K147" s="56"/>
      <c r="L147" s="38">
        <f>VLOOKUP($G147,[1]食材檔!$B$1:$I$65536,4,FALSE)</f>
        <v>0</v>
      </c>
      <c r="M147" s="38">
        <f>VLOOKUP($G147,[1]食材檔!$B$1:$I$65536,7,FALSE)</f>
        <v>0</v>
      </c>
      <c r="N147" s="38">
        <f>VLOOKUP($G147,[1]食材檔!$B$1:$I$65536,8,FALSE)</f>
        <v>0</v>
      </c>
      <c r="O147" s="41" t="e">
        <f t="shared" si="9"/>
        <v>#DIV/0!</v>
      </c>
      <c r="P147" s="42">
        <f>VLOOKUP($G147,[1]食材檔!$B$1:$M$65536,11,FALSE)/100*H147</f>
        <v>0</v>
      </c>
      <c r="Q147" s="13" t="s">
        <v>82</v>
      </c>
      <c r="R147" s="46">
        <f>SUMIFS(O144:O183,N144:N183,6)+2.3</f>
        <v>2.2999999999999998</v>
      </c>
    </row>
    <row r="148" spans="4:21">
      <c r="E148" s="51"/>
      <c r="F148" s="39"/>
      <c r="G148" s="39">
        <f>VLOOKUP($E$144,[1]明細總表!$C$1:$AB$65536,11,FALSE)</f>
        <v>0</v>
      </c>
      <c r="H148" s="39">
        <f>VLOOKUP($E$144,[1]明細總表!$C$1:$AB$65536,12,FALSE)</f>
        <v>0</v>
      </c>
      <c r="I148" s="38">
        <f>VLOOKUP($G148,[1]食材檔!$B$1:$I$65536,3,FALSE)</f>
        <v>0</v>
      </c>
      <c r="J148" s="56" t="e">
        <f t="shared" si="8"/>
        <v>#DIV/0!</v>
      </c>
      <c r="K148" s="56"/>
      <c r="L148" s="38">
        <f>VLOOKUP($G148,[1]食材檔!$B$1:$I$65536,4,FALSE)</f>
        <v>0</v>
      </c>
      <c r="M148" s="38">
        <f>VLOOKUP($G148,[1]食材檔!$B$1:$I$65536,7,FALSE)</f>
        <v>0</v>
      </c>
      <c r="N148" s="38">
        <f>VLOOKUP($G148,[1]食材檔!$B$1:$I$65536,8,FALSE)</f>
        <v>0</v>
      </c>
      <c r="O148" s="41" t="e">
        <f t="shared" si="9"/>
        <v>#DIV/0!</v>
      </c>
      <c r="P148" s="42">
        <f>VLOOKUP($G148,[1]食材檔!$B$1:$M$65536,11,FALSE)/100*H148</f>
        <v>0</v>
      </c>
      <c r="Q148" s="47" t="s">
        <v>83</v>
      </c>
      <c r="R148" s="48">
        <f>SUMIFS(O144:O183,N144:N183,5)</f>
        <v>0</v>
      </c>
    </row>
    <row r="149" spans="4:21">
      <c r="E149" s="38"/>
      <c r="F149" s="39"/>
      <c r="G149" s="39">
        <f>VLOOKUP($E$144,[1]明細總表!$C$1:$AB$65536,13,FALSE)</f>
        <v>0</v>
      </c>
      <c r="H149" s="39">
        <f>VLOOKUP($E$144,[1]明細總表!$C$1:$AB$65536,14,FALSE)</f>
        <v>0</v>
      </c>
      <c r="I149" s="38">
        <f>VLOOKUP($G149,[1]食材檔!$B$1:$I$65536,3,FALSE)</f>
        <v>0</v>
      </c>
      <c r="J149" s="56" t="e">
        <f t="shared" si="8"/>
        <v>#DIV/0!</v>
      </c>
      <c r="K149" s="56"/>
      <c r="L149" s="38">
        <f>VLOOKUP($G149,[1]食材檔!$B$1:$I$65536,4,FALSE)</f>
        <v>0</v>
      </c>
      <c r="M149" s="38">
        <f>VLOOKUP($G149,[1]食材檔!$B$1:$I$65536,7,FALSE)</f>
        <v>0</v>
      </c>
      <c r="N149" s="38">
        <f>VLOOKUP($G149,[1]食材檔!$B$1:$I$65536,8,FALSE)</f>
        <v>0</v>
      </c>
      <c r="O149" s="41" t="e">
        <f t="shared" si="9"/>
        <v>#DIV/0!</v>
      </c>
      <c r="P149" s="42">
        <f>VLOOKUP($G149,[1]食材檔!$B$1:$M$65536,11,FALSE)/100*H149</f>
        <v>0</v>
      </c>
      <c r="Q149" s="49" t="s">
        <v>84</v>
      </c>
      <c r="R149" s="50">
        <f>SUM(P144:P186)</f>
        <v>135.84</v>
      </c>
    </row>
    <row r="150" spans="4:21">
      <c r="E150" s="38"/>
      <c r="F150" s="39"/>
      <c r="G150" s="39">
        <f>VLOOKUP($E$144,[1]明細總表!$C$1:$AB$65536,15,FALSE)</f>
        <v>0</v>
      </c>
      <c r="H150" s="39">
        <f>VLOOKUP($E$144,[1]明細總表!$C$1:$AB$65536,16,FALSE)</f>
        <v>0</v>
      </c>
      <c r="I150" s="38">
        <f>VLOOKUP($G150,[1]食材檔!$B$1:$I$65536,3,FALSE)</f>
        <v>0</v>
      </c>
      <c r="J150" s="56" t="e">
        <f t="shared" si="8"/>
        <v>#DIV/0!</v>
      </c>
      <c r="K150" s="56"/>
      <c r="L150" s="38">
        <f>VLOOKUP($G150,[1]食材檔!$B$1:$I$65536,4,FALSE)</f>
        <v>0</v>
      </c>
      <c r="M150" s="38">
        <f>VLOOKUP($G150,[1]食材檔!$B$1:$I$65536,7,FALSE)</f>
        <v>0</v>
      </c>
      <c r="N150" s="38">
        <f>VLOOKUP($G150,[1]食材檔!$B$1:$I$65536,8,FALSE)</f>
        <v>0</v>
      </c>
      <c r="O150" s="41" t="e">
        <f t="shared" si="9"/>
        <v>#DIV/0!</v>
      </c>
      <c r="P150" s="42">
        <f>VLOOKUP($G150,[1]食材檔!$B$1:$M$65536,11,FALSE)/100*H150</f>
        <v>0</v>
      </c>
    </row>
    <row r="151" spans="4:21">
      <c r="E151" s="38"/>
      <c r="F151" s="39"/>
      <c r="G151" s="39">
        <f>VLOOKUP($E$144,[1]明細總表!$C$1:$AB$65536,17,FALSE)</f>
        <v>0</v>
      </c>
      <c r="H151" s="39">
        <f>VLOOKUP($E$144,[1]明細總表!$C$1:$AB$65536,18,FALSE)</f>
        <v>0</v>
      </c>
      <c r="I151" s="38">
        <f>VLOOKUP($G151,[1]食材檔!$B$1:$I$65536,3,FALSE)</f>
        <v>0</v>
      </c>
      <c r="J151" s="56" t="e">
        <f t="shared" si="8"/>
        <v>#DIV/0!</v>
      </c>
      <c r="K151" s="56"/>
      <c r="L151" s="38">
        <f>VLOOKUP($G151,[1]食材檔!$B$1:$I$65536,4,FALSE)</f>
        <v>0</v>
      </c>
      <c r="M151" s="38">
        <f>VLOOKUP($G151,[1]食材檔!$B$1:$I$65536,7,FALSE)</f>
        <v>0</v>
      </c>
      <c r="N151" s="38">
        <f>VLOOKUP($G151,[1]食材檔!$B$1:$I$65536,8,FALSE)</f>
        <v>0</v>
      </c>
      <c r="O151" s="41" t="e">
        <f t="shared" si="9"/>
        <v>#DIV/0!</v>
      </c>
      <c r="P151" s="42">
        <f>VLOOKUP($G151,[1]食材檔!$B$1:$M$65536,11,FALSE)/100*H151</f>
        <v>0</v>
      </c>
    </row>
    <row r="152" spans="4:21">
      <c r="E152" s="38"/>
      <c r="F152" s="39"/>
      <c r="G152" s="39">
        <f>VLOOKUP($E$144,[1]明細總表!$C$1:$AB$65536,19,FALSE)</f>
        <v>0</v>
      </c>
      <c r="H152" s="39">
        <f>VLOOKUP($E$144,[1]明細總表!$C$1:$AB$65536,20,FALSE)</f>
        <v>0</v>
      </c>
      <c r="I152" s="38">
        <f>VLOOKUP($G152,[1]食材檔!$B$1:$I$65536,3,FALSE)</f>
        <v>0</v>
      </c>
      <c r="J152" s="56" t="e">
        <f t="shared" si="8"/>
        <v>#DIV/0!</v>
      </c>
      <c r="K152" s="56"/>
      <c r="L152" s="38">
        <f>VLOOKUP($G152,[1]食材檔!$B$1:$I$65536,4,FALSE)</f>
        <v>0</v>
      </c>
      <c r="M152" s="38">
        <f>VLOOKUP($G152,[1]食材檔!$B$1:$I$65536,7,FALSE)</f>
        <v>0</v>
      </c>
      <c r="N152" s="38">
        <f>VLOOKUP($G152,[1]食材檔!$B$1:$I$65536,8,FALSE)</f>
        <v>0</v>
      </c>
      <c r="O152" s="41" t="e">
        <f t="shared" si="9"/>
        <v>#DIV/0!</v>
      </c>
      <c r="P152" s="42">
        <f>VLOOKUP($G152,[1]食材檔!$B$1:$M$65536,11,FALSE)/100*H152</f>
        <v>0</v>
      </c>
    </row>
    <row r="153" spans="4:21">
      <c r="E153" s="38"/>
      <c r="F153" s="39"/>
      <c r="G153" s="39">
        <f>VLOOKUP($E$144,[1]明細總表!$C$1:$AB$65536,21,FALSE)</f>
        <v>0</v>
      </c>
      <c r="H153" s="39">
        <f>VLOOKUP($E$144,[1]明細總表!$C$1:$AB$65536,22,FALSE)</f>
        <v>0</v>
      </c>
      <c r="I153" s="38">
        <f>VLOOKUP($G153,[1]食材檔!$B$1:$I$65536,3,FALSE)</f>
        <v>0</v>
      </c>
      <c r="J153" s="56" t="e">
        <f t="shared" si="8"/>
        <v>#DIV/0!</v>
      </c>
      <c r="K153" s="56"/>
      <c r="L153" s="38">
        <f>VLOOKUP($G153,[1]食材檔!$B$1:$I$65536,4,FALSE)</f>
        <v>0</v>
      </c>
      <c r="M153" s="38">
        <f>VLOOKUP($G153,[1]食材檔!$B$1:$I$65536,7,FALSE)</f>
        <v>0</v>
      </c>
      <c r="N153" s="38">
        <f>VLOOKUP($G153,[1]食材檔!$B$1:$I$65536,8,FALSE)</f>
        <v>0</v>
      </c>
      <c r="O153" s="41" t="e">
        <f t="shared" si="9"/>
        <v>#DIV/0!</v>
      </c>
      <c r="P153" s="42">
        <f>VLOOKUP($G153,[1]食材檔!$B$1:$M$65536,11,FALSE)/100*H153</f>
        <v>0</v>
      </c>
    </row>
    <row r="154" spans="4:21">
      <c r="E154" s="38"/>
      <c r="F154" s="39"/>
      <c r="G154" s="39">
        <f>VLOOKUP($E$144,[1]明細總表!$C$1:$AB$65536,23,FALSE)</f>
        <v>0</v>
      </c>
      <c r="H154" s="39">
        <f>VLOOKUP($E$144,[1]明細總表!$C$1:$AB$65536,24,FALSE)</f>
        <v>0</v>
      </c>
      <c r="I154" s="38">
        <f>VLOOKUP($G154,[1]食材檔!$B$1:$I$65536,3,FALSE)</f>
        <v>0</v>
      </c>
      <c r="J154" s="56" t="e">
        <f t="shared" si="8"/>
        <v>#DIV/0!</v>
      </c>
      <c r="K154" s="56"/>
      <c r="L154" s="38">
        <f>VLOOKUP($G154,[1]食材檔!$B$1:$I$65536,4,FALSE)</f>
        <v>0</v>
      </c>
      <c r="M154" s="38">
        <f>VLOOKUP($G154,[1]食材檔!$B$1:$I$65536,7,FALSE)</f>
        <v>0</v>
      </c>
      <c r="N154" s="38">
        <f>VLOOKUP($G154,[1]食材檔!$B$1:$I$65536,8,FALSE)</f>
        <v>0</v>
      </c>
      <c r="O154" s="41" t="e">
        <f t="shared" si="9"/>
        <v>#DIV/0!</v>
      </c>
      <c r="P154" s="42">
        <f>VLOOKUP($G154,[1]食材檔!$B$1:$M$65536,11,FALSE)/100*H154</f>
        <v>0</v>
      </c>
    </row>
    <row r="155" spans="4:21">
      <c r="E155" s="51"/>
      <c r="F155" s="71"/>
      <c r="G155" s="39" t="str">
        <f>VLOOKUP($E$144,[1]明細總表!$C$1:$AB$65536,25,FALSE)</f>
        <v>肉片</v>
      </c>
      <c r="H155" s="39">
        <f>VLOOKUP($E$144,[1]明細總表!$C$1:$AB$65536,26,FALSE)</f>
        <v>70</v>
      </c>
      <c r="I155" s="38">
        <f>VLOOKUP($G155,[1]食材檔!$B$1:$I$65536,3,FALSE)</f>
        <v>1000</v>
      </c>
      <c r="J155" s="56">
        <f t="shared" si="8"/>
        <v>198.31</v>
      </c>
      <c r="K155" s="70"/>
      <c r="L155" s="38" t="str">
        <f>VLOOKUP($G155,[1]食材檔!$B$1:$I$65536,4,FALSE)</f>
        <v>kg</v>
      </c>
      <c r="M155" s="38">
        <f>VLOOKUP($G155,[1]食材檔!$B$1:$I$65536,7,FALSE)</f>
        <v>35</v>
      </c>
      <c r="N155" s="38">
        <f>VLOOKUP($G155,[1]食材檔!$B$1:$I$65536,8,FALSE)</f>
        <v>2</v>
      </c>
      <c r="O155" s="41">
        <f t="shared" si="9"/>
        <v>2</v>
      </c>
      <c r="P155" s="42">
        <v>0</v>
      </c>
    </row>
    <row r="156" spans="4:21">
      <c r="D156" s="72">
        <f>SUM(H156:H165)</f>
        <v>97.5</v>
      </c>
      <c r="E156" s="52" t="str">
        <f>VLOOKUP(G142,[1]麗山菜單!B6:H6,5,FALSE)</f>
        <v>咖哩洋蔥炒蛋</v>
      </c>
      <c r="F156" s="53">
        <f>VLOOKUP($E$156,[1]明細總表!$C$1:$AB$65536,2,FALSE)</f>
        <v>5</v>
      </c>
      <c r="G156" s="53" t="str">
        <f>VLOOKUP($E$156,[1]明細總表!$C$1:$AB$65536,3,FALSE)</f>
        <v>CAS液蛋</v>
      </c>
      <c r="H156" s="53">
        <f>VLOOKUP($E$156,[1]明細總表!$C$1:$AB$65536,4,FALSE)</f>
        <v>46</v>
      </c>
      <c r="I156" s="52">
        <f>VLOOKUP($G156,[1]食材檔!$B$1:$I$65536,3,FALSE)</f>
        <v>1000</v>
      </c>
      <c r="J156" s="54">
        <f>H156*$E$142/I156</f>
        <v>130.31800000000001</v>
      </c>
      <c r="K156" s="54"/>
      <c r="L156" s="52" t="str">
        <f>VLOOKUP($G156,[1]食材檔!$B$1:$I$65536,4,FALSE)</f>
        <v>kg</v>
      </c>
      <c r="M156" s="52">
        <f>VLOOKUP($G156,[1]食材檔!$B$1:$I$65536,7,FALSE)</f>
        <v>55</v>
      </c>
      <c r="N156" s="52">
        <f>VLOOKUP($G156,[1]食材檔!$B$1:$I$65536,8,FALSE)</f>
        <v>2</v>
      </c>
      <c r="O156" s="55">
        <f t="shared" si="9"/>
        <v>0.83636363636363631</v>
      </c>
      <c r="P156" s="42">
        <f>VLOOKUP($G156,[1]食材檔!$B$1:$M$65536,11,FALSE)/100*H156</f>
        <v>22.08</v>
      </c>
    </row>
    <row r="157" spans="4:21">
      <c r="E157" s="52"/>
      <c r="F157" s="73"/>
      <c r="G157" s="53" t="str">
        <f>VLOOKUP($E$156,[1]明細總表!$C$1:$AB$65536,5,FALSE)</f>
        <v>剝皮洋蔥原件</v>
      </c>
      <c r="H157" s="53">
        <f>VLOOKUP($E$156,[1]明細總表!$C$1:$AB$65536,6,FALSE)</f>
        <v>37</v>
      </c>
      <c r="I157" s="52">
        <f>VLOOKUP($G157,[1]食材檔!$B$1:$I$65536,3,FALSE)</f>
        <v>1000</v>
      </c>
      <c r="J157" s="54">
        <f t="shared" ref="J157:J182" si="10">H157*$E$142/I157</f>
        <v>104.821</v>
      </c>
      <c r="K157" s="54"/>
      <c r="L157" s="52" t="str">
        <f>VLOOKUP($G157,[1]食材檔!$B$1:$I$65536,4,FALSE)</f>
        <v>kg</v>
      </c>
      <c r="M157" s="52">
        <f>VLOOKUP($G157,[1]食材檔!$B$1:$I$65536,7,FALSE)</f>
        <v>100</v>
      </c>
      <c r="N157" s="52">
        <f>VLOOKUP($G157,[1]食材檔!$B$1:$I$65536,8,FALSE)</f>
        <v>3</v>
      </c>
      <c r="O157" s="55">
        <f t="shared" si="9"/>
        <v>0.37</v>
      </c>
      <c r="P157" s="42">
        <f>VLOOKUP($G157,[1]食材檔!$B$1:$M$65536,11,FALSE)/100*H157</f>
        <v>8.51</v>
      </c>
    </row>
    <row r="158" spans="4:21">
      <c r="E158" s="52"/>
      <c r="F158" s="53"/>
      <c r="G158" s="53" t="str">
        <f>VLOOKUP($E$156,[1]明細總表!$C$1:$AB$65536,7,FALSE)</f>
        <v>紅蘿蔔絲</v>
      </c>
      <c r="H158" s="53">
        <f>VLOOKUP($E$156,[1]明細總表!$C$1:$AB$65536,8,FALSE)</f>
        <v>10</v>
      </c>
      <c r="I158" s="52">
        <f>VLOOKUP($G158,[1]食材檔!$B$1:$I$65536,3,FALSE)</f>
        <v>1000</v>
      </c>
      <c r="J158" s="54">
        <f t="shared" si="10"/>
        <v>28.33</v>
      </c>
      <c r="K158" s="54"/>
      <c r="L158" s="52" t="str">
        <f>VLOOKUP($G158,[1]食材檔!$B$1:$I$65536,4,FALSE)</f>
        <v>kg</v>
      </c>
      <c r="M158" s="52">
        <f>VLOOKUP($G158,[1]食材檔!$B$1:$I$65536,7,FALSE)</f>
        <v>100</v>
      </c>
      <c r="N158" s="52">
        <f>VLOOKUP($G158,[1]食材檔!$B$1:$I$65536,8,FALSE)</f>
        <v>3</v>
      </c>
      <c r="O158" s="55">
        <f t="shared" si="9"/>
        <v>0.1</v>
      </c>
      <c r="P158" s="42">
        <f>VLOOKUP($G158,[1]食材檔!$B$1:$M$65536,11,FALSE)/100*H158</f>
        <v>2.7</v>
      </c>
    </row>
    <row r="159" spans="4:21">
      <c r="E159" s="52"/>
      <c r="F159" s="53"/>
      <c r="G159" s="53" t="str">
        <f>VLOOKUP($E$156,[1]明細總表!$C$1:$AB$65536,9,FALSE)</f>
        <v>乾木耳</v>
      </c>
      <c r="H159" s="53">
        <f>VLOOKUP($E$156,[1]明細總表!$C$1:$AB$65536,10,FALSE)+1</f>
        <v>1.5</v>
      </c>
      <c r="I159" s="52">
        <f>VLOOKUP($G159,[1]食材檔!$B$1:$I$65536,3,FALSE)</f>
        <v>1000</v>
      </c>
      <c r="J159" s="54">
        <f t="shared" si="10"/>
        <v>4.2495000000000003</v>
      </c>
      <c r="K159" s="54"/>
      <c r="L159" s="52" t="str">
        <f>VLOOKUP($G159,[1]食材檔!$B$1:$I$65536,4,FALSE)</f>
        <v>kg</v>
      </c>
      <c r="M159" s="52">
        <f>VLOOKUP($G159,[1]食材檔!$B$1:$I$65536,7,FALSE)</f>
        <v>100</v>
      </c>
      <c r="N159" s="52">
        <f>VLOOKUP($G159,[1]食材檔!$B$1:$I$65536,8,FALSE)</f>
        <v>3</v>
      </c>
      <c r="O159" s="55">
        <f t="shared" si="9"/>
        <v>1.4999999999999999E-2</v>
      </c>
      <c r="P159" s="42">
        <f>VLOOKUP($G159,[1]食材檔!$B$1:$M$65536,11,FALSE)/100*H159</f>
        <v>1.6949999999999998</v>
      </c>
    </row>
    <row r="160" spans="4:21">
      <c r="E160" s="52"/>
      <c r="F160" s="53"/>
      <c r="G160" s="53" t="str">
        <f>VLOOKUP($E$156,[1]明細總表!$C$1:$AB$65536,11,FALSE)</f>
        <v>青蔥段</v>
      </c>
      <c r="H160" s="53">
        <f>VLOOKUP($E$156,[1]明細總表!$C$1:$AB$65536,12,FALSE)</f>
        <v>2</v>
      </c>
      <c r="I160" s="52">
        <f>VLOOKUP($G160,[1]食材檔!$B$1:$I$65536,3,FALSE)</f>
        <v>1000</v>
      </c>
      <c r="J160" s="54">
        <f t="shared" si="10"/>
        <v>5.6660000000000004</v>
      </c>
      <c r="K160" s="54"/>
      <c r="L160" s="52" t="str">
        <f>VLOOKUP($G160,[1]食材檔!$B$1:$I$65536,4,FALSE)</f>
        <v>kg</v>
      </c>
      <c r="M160" s="52">
        <f>VLOOKUP($G160,[1]食材檔!$B$1:$I$65536,7,FALSE)</f>
        <v>100</v>
      </c>
      <c r="N160" s="52">
        <f>VLOOKUP($G160,[1]食材檔!$B$1:$I$65536,8,FALSE)</f>
        <v>3</v>
      </c>
      <c r="O160" s="55">
        <f t="shared" si="9"/>
        <v>0.02</v>
      </c>
      <c r="P160" s="42">
        <f>VLOOKUP($G160,[1]食材檔!$B$1:$M$65536,11,FALSE)/100*H160</f>
        <v>0.94</v>
      </c>
    </row>
    <row r="161" spans="4:22">
      <c r="E161" s="52"/>
      <c r="F161" s="53"/>
      <c r="G161" s="53" t="str">
        <f>VLOOKUP($E$156,[1]明細總表!$C$1:$AB$65536,13,FALSE)</f>
        <v>咖哩粉</v>
      </c>
      <c r="H161" s="53">
        <f>VLOOKUP($E$156,[1]明細總表!$C$1:$AB$65536,14,FALSE)</f>
        <v>1</v>
      </c>
      <c r="I161" s="52">
        <f>VLOOKUP($G161,[1]食材檔!$B$1:$I$65536,3,FALSE)</f>
        <v>600</v>
      </c>
      <c r="J161" s="54">
        <f t="shared" si="10"/>
        <v>4.7216666666666667</v>
      </c>
      <c r="K161" s="54"/>
      <c r="L161" s="52" t="str">
        <f>VLOOKUP($G161,[1]食材檔!$B$1:$I$65536,4,FALSE)</f>
        <v>包</v>
      </c>
      <c r="M161" s="52">
        <f>VLOOKUP($G161,[1]食材檔!$B$1:$I$65536,7,FALSE)</f>
        <v>0</v>
      </c>
      <c r="N161" s="52">
        <f>VLOOKUP($G161,[1]食材檔!$B$1:$I$65536,8,FALSE)</f>
        <v>0</v>
      </c>
      <c r="O161" s="55" t="e">
        <f t="shared" si="9"/>
        <v>#DIV/0!</v>
      </c>
      <c r="P161" s="42">
        <f>VLOOKUP($G161,[1]食材檔!$B$1:$M$65536,11,FALSE)/100*H161</f>
        <v>0</v>
      </c>
    </row>
    <row r="162" spans="4:22">
      <c r="E162" s="52"/>
      <c r="F162" s="53"/>
      <c r="G162" s="53">
        <f>VLOOKUP($E$156,[1]明細總表!$C$1:$AB$65536,15,FALSE)</f>
        <v>0</v>
      </c>
      <c r="H162" s="53">
        <f>VLOOKUP($E$156,[1]明細總表!$C$1:$AB$65536,16,FALSE)</f>
        <v>0</v>
      </c>
      <c r="I162" s="52">
        <f>VLOOKUP($G162,[1]食材檔!$B$1:$I$65536,3,FALSE)</f>
        <v>0</v>
      </c>
      <c r="J162" s="54" t="e">
        <f t="shared" si="10"/>
        <v>#DIV/0!</v>
      </c>
      <c r="K162" s="54"/>
      <c r="L162" s="52">
        <f>VLOOKUP($G162,[1]食材檔!$B$1:$I$65536,4,FALSE)</f>
        <v>0</v>
      </c>
      <c r="M162" s="52">
        <f>VLOOKUP($G162,[1]食材檔!$B$1:$I$65536,7,FALSE)</f>
        <v>0</v>
      </c>
      <c r="N162" s="52">
        <f>VLOOKUP($G162,[1]食材檔!$B$1:$I$65536,8,FALSE)</f>
        <v>0</v>
      </c>
      <c r="O162" s="55" t="e">
        <f t="shared" si="9"/>
        <v>#DIV/0!</v>
      </c>
      <c r="P162" s="42">
        <f>VLOOKUP($G162,[1]食材檔!$B$1:$M$65536,11,FALSE)/100*H162</f>
        <v>0</v>
      </c>
    </row>
    <row r="163" spans="4:22">
      <c r="E163" s="52"/>
      <c r="F163" s="53"/>
      <c r="G163" s="53">
        <f>VLOOKUP($E$156,[1]明細總表!$C$1:$AB$65536,17,FALSE)</f>
        <v>0</v>
      </c>
      <c r="H163" s="53">
        <f>VLOOKUP($E$156,[1]明細總表!$C$1:$AB$65536,18,FALSE)</f>
        <v>0</v>
      </c>
      <c r="I163" s="52">
        <f>VLOOKUP($G163,[1]食材檔!$B$1:$I$65536,3,FALSE)</f>
        <v>0</v>
      </c>
      <c r="J163" s="54" t="e">
        <f t="shared" si="10"/>
        <v>#DIV/0!</v>
      </c>
      <c r="K163" s="54"/>
      <c r="L163" s="52">
        <f>VLOOKUP($G163,[1]食材檔!$B$1:$I$65536,4,FALSE)</f>
        <v>0</v>
      </c>
      <c r="M163" s="52">
        <f>VLOOKUP($G163,[1]食材檔!$B$1:$I$65536,7,FALSE)</f>
        <v>0</v>
      </c>
      <c r="N163" s="52">
        <f>VLOOKUP($G163,[1]食材檔!$B$1:$I$65536,8,FALSE)</f>
        <v>0</v>
      </c>
      <c r="O163" s="55" t="e">
        <f t="shared" si="9"/>
        <v>#DIV/0!</v>
      </c>
      <c r="P163" s="42">
        <f>VLOOKUP($G163,[1]食材檔!$B$1:$M$65536,11,FALSE)/100*H163</f>
        <v>0</v>
      </c>
    </row>
    <row r="164" spans="4:22">
      <c r="E164" s="52"/>
      <c r="F164" s="53"/>
      <c r="G164" s="53">
        <f>VLOOKUP($E$156,[1]明細總表!$C$1:$AB$65536,19,FALSE)</f>
        <v>0</v>
      </c>
      <c r="H164" s="53">
        <f>VLOOKUP($E$156,[1]明細總表!$C$1:$AB$65536,20,FALSE)</f>
        <v>0</v>
      </c>
      <c r="I164" s="52">
        <f>VLOOKUP($G164,[1]食材檔!$B$1:$I$65536,3,FALSE)</f>
        <v>0</v>
      </c>
      <c r="J164" s="54" t="e">
        <f t="shared" si="10"/>
        <v>#DIV/0!</v>
      </c>
      <c r="K164" s="54"/>
      <c r="L164" s="52">
        <f>VLOOKUP($G164,[1]食材檔!$B$1:$I$65536,4,FALSE)</f>
        <v>0</v>
      </c>
      <c r="M164" s="52">
        <f>VLOOKUP($G164,[1]食材檔!$B$1:$I$65536,7,FALSE)</f>
        <v>0</v>
      </c>
      <c r="N164" s="52">
        <f>VLOOKUP($G164,[1]食材檔!$B$1:$I$65536,8,FALSE)</f>
        <v>0</v>
      </c>
      <c r="O164" s="55" t="e">
        <f t="shared" si="9"/>
        <v>#DIV/0!</v>
      </c>
      <c r="P164" s="42">
        <f>VLOOKUP($G164,[1]食材檔!$B$1:$M$65536,11,FALSE)/100*H164</f>
        <v>0</v>
      </c>
    </row>
    <row r="165" spans="4:22">
      <c r="E165" s="52"/>
      <c r="F165" s="53"/>
      <c r="G165" s="53">
        <f>VLOOKUP($E$156,[1]明細總表!$C$1:$AB$65536,21,FALSE)</f>
        <v>0</v>
      </c>
      <c r="H165" s="53">
        <f>VLOOKUP($E$156,[1]明細總表!$C$1:$AB$65536,22,FALSE)</f>
        <v>0</v>
      </c>
      <c r="I165" s="52">
        <f>VLOOKUP($G165,[1]食材檔!$B$1:$I$65536,3,FALSE)</f>
        <v>0</v>
      </c>
      <c r="J165" s="54" t="e">
        <f t="shared" si="10"/>
        <v>#DIV/0!</v>
      </c>
      <c r="K165" s="54"/>
      <c r="L165" s="52">
        <f>VLOOKUP($G165,[1]食材檔!$B$1:$I$65536,4,FALSE)</f>
        <v>0</v>
      </c>
      <c r="M165" s="52">
        <f>VLOOKUP($G165,[1]食材檔!$B$1:$I$65536,7,FALSE)</f>
        <v>0</v>
      </c>
      <c r="N165" s="52">
        <f>VLOOKUP($G165,[1]食材檔!$B$1:$I$65536,8,FALSE)</f>
        <v>0</v>
      </c>
      <c r="O165" s="55" t="e">
        <f t="shared" si="9"/>
        <v>#DIV/0!</v>
      </c>
      <c r="P165" s="42">
        <f>VLOOKUP($G165,[1]食材檔!$B$1:$M$65536,11,FALSE)/100*H165</f>
        <v>0</v>
      </c>
    </row>
    <row r="166" spans="4:22">
      <c r="D166" s="13">
        <f>SUM(H166:H170)</f>
        <v>74.5</v>
      </c>
      <c r="E166" s="38" t="str">
        <f>VLOOKUP(G142,[1]麗山菜單!B6:H6,6,FALSE)</f>
        <v>有機小松菜</v>
      </c>
      <c r="F166" s="39">
        <f>VLOOKUP($E$166,[1]明細總表!$C$1:$AB$65536,2,FALSE)</f>
        <v>2</v>
      </c>
      <c r="G166" s="39" t="str">
        <f>VLOOKUP($E$166,[1]明細總表!$C$1:$AB$65536,3,FALSE)</f>
        <v>有機小松菜</v>
      </c>
      <c r="H166" s="63">
        <f>VLOOKUP($E$166,[1]明細總表!$C$1:$AB$65536,4,FALSE)+4</f>
        <v>74</v>
      </c>
      <c r="I166" s="38">
        <f>VLOOKUP($G166,[1]食材檔!$B$1:$I$65536,3,FALSE)</f>
        <v>1000</v>
      </c>
      <c r="J166" s="56">
        <f t="shared" si="10"/>
        <v>209.642</v>
      </c>
      <c r="K166" s="56"/>
      <c r="L166" s="38" t="str">
        <f>VLOOKUP($G166,[1]食材檔!$B$1:$I$65536,4,FALSE)</f>
        <v>kg</v>
      </c>
      <c r="M166" s="38">
        <f>VLOOKUP($G166,[1]食材檔!$B$1:$I$65536,7,FALSE)</f>
        <v>100</v>
      </c>
      <c r="N166" s="38">
        <f>VLOOKUP($G166,[1]食材檔!$B$1:$I$65536,8,FALSE)</f>
        <v>3</v>
      </c>
      <c r="O166" s="41">
        <f t="shared" si="9"/>
        <v>0.74</v>
      </c>
      <c r="P166" s="42">
        <f>VLOOKUP($G166,[1]食材檔!$B$1:$M$65536,11,FALSE)/100*H166</f>
        <v>93.24</v>
      </c>
      <c r="V166" s="57">
        <f>E141/E142*J166</f>
        <v>93.24</v>
      </c>
    </row>
    <row r="167" spans="4:22">
      <c r="E167" s="38"/>
      <c r="F167" s="39"/>
      <c r="G167" s="39" t="str">
        <f>VLOOKUP($E$166,[1]明細總表!$C$1:$AB$65536,5,FALSE)</f>
        <v>蒜末</v>
      </c>
      <c r="H167" s="39">
        <f>VLOOKUP($E$166,[1]明細總表!$C$1:$AB$65536,6,FALSE)</f>
        <v>0.5</v>
      </c>
      <c r="I167" s="38">
        <f>VLOOKUP($G167,[1]食材檔!$B$1:$I$65536,3,FALSE)</f>
        <v>1000</v>
      </c>
      <c r="J167" s="56">
        <f t="shared" si="10"/>
        <v>1.4165000000000001</v>
      </c>
      <c r="K167" s="56"/>
      <c r="L167" s="38" t="str">
        <f>VLOOKUP($G167,[1]食材檔!$B$1:$I$65536,4,FALSE)</f>
        <v>kg</v>
      </c>
      <c r="M167" s="38">
        <f>VLOOKUP($G167,[1]食材檔!$B$1:$I$65536,7,FALSE)</f>
        <v>100</v>
      </c>
      <c r="N167" s="38">
        <f>VLOOKUP($G167,[1]食材檔!$B$1:$I$65536,8,FALSE)</f>
        <v>3</v>
      </c>
      <c r="O167" s="41">
        <f t="shared" si="9"/>
        <v>5.0000000000000001E-3</v>
      </c>
      <c r="P167" s="42">
        <f>VLOOKUP($G167,[1]食材檔!$B$1:$M$65536,11,FALSE)/100*H167</f>
        <v>5.5E-2</v>
      </c>
      <c r="V167" s="58">
        <f>F141/E142*J166</f>
        <v>116.40199999999999</v>
      </c>
    </row>
    <row r="168" spans="4:22">
      <c r="E168" s="38"/>
      <c r="F168" s="39"/>
      <c r="G168" s="39">
        <f>VLOOKUP($E$166,[1]明細總表!$C$1:$AB$65536,7,FALSE)</f>
        <v>0</v>
      </c>
      <c r="H168" s="39">
        <f>VLOOKUP($E$166,[1]明細總表!$C$1:$AB$65536,8,FALSE)</f>
        <v>0</v>
      </c>
      <c r="I168" s="38">
        <f>VLOOKUP($G168,[1]食材檔!$B$1:$I$65536,3,FALSE)</f>
        <v>0</v>
      </c>
      <c r="J168" s="56" t="e">
        <f t="shared" si="10"/>
        <v>#DIV/0!</v>
      </c>
      <c r="K168" s="56"/>
      <c r="L168" s="38">
        <f>VLOOKUP($G168,[1]食材檔!$B$1:$I$65536,4,FALSE)</f>
        <v>0</v>
      </c>
      <c r="M168" s="38">
        <f>VLOOKUP($G168,[1]食材檔!$B$1:$I$65536,7,FALSE)</f>
        <v>0</v>
      </c>
      <c r="N168" s="38">
        <f>VLOOKUP($G168,[1]食材檔!$B$1:$I$65536,8,FALSE)</f>
        <v>0</v>
      </c>
      <c r="O168" s="41" t="e">
        <f t="shared" si="9"/>
        <v>#DIV/0!</v>
      </c>
      <c r="P168" s="42">
        <f>VLOOKUP($G168,[1]食材檔!$B$1:$M$65536,11,FALSE)/100*H168</f>
        <v>0</v>
      </c>
    </row>
    <row r="169" spans="4:22">
      <c r="E169" s="38"/>
      <c r="F169" s="39"/>
      <c r="G169" s="39">
        <f>VLOOKUP($E$166,[1]明細總表!$C$1:$AB$65536,9,FALSE)</f>
        <v>0</v>
      </c>
      <c r="H169" s="39">
        <f>VLOOKUP($E$166,[1]明細總表!$C$1:$AB$65536,10,FALSE)</f>
        <v>0</v>
      </c>
      <c r="I169" s="38">
        <f>VLOOKUP($G169,[1]食材檔!$B$1:$I$65536,3,FALSE)</f>
        <v>0</v>
      </c>
      <c r="J169" s="56" t="e">
        <f t="shared" si="10"/>
        <v>#DIV/0!</v>
      </c>
      <c r="K169" s="56"/>
      <c r="L169" s="38">
        <f>VLOOKUP($G169,[1]食材檔!$B$1:$I$65536,4,FALSE)</f>
        <v>0</v>
      </c>
      <c r="M169" s="38">
        <f>VLOOKUP($G169,[1]食材檔!$B$1:$I$65536,7,FALSE)</f>
        <v>0</v>
      </c>
      <c r="N169" s="38">
        <f>VLOOKUP($G169,[1]食材檔!$B$1:$I$65536,8,FALSE)</f>
        <v>0</v>
      </c>
      <c r="O169" s="41" t="e">
        <f t="shared" si="9"/>
        <v>#DIV/0!</v>
      </c>
      <c r="P169" s="42">
        <f>VLOOKUP($G169,[1]食材檔!$B$1:$M$65536,11,FALSE)/100*H169</f>
        <v>0</v>
      </c>
    </row>
    <row r="170" spans="4:22">
      <c r="E170" s="38"/>
      <c r="F170" s="39"/>
      <c r="G170" s="39">
        <f>VLOOKUP($E$166,[1]明細總表!$C$1:$AB$65536,11,FALSE)</f>
        <v>0</v>
      </c>
      <c r="H170" s="39">
        <f>VLOOKUP($E$166,[1]明細總表!$C$1:$AB$65536,12,FALSE)</f>
        <v>0</v>
      </c>
      <c r="I170" s="38">
        <f>VLOOKUP($G170,[1]食材檔!$B$1:$I$65536,3,FALSE)</f>
        <v>0</v>
      </c>
      <c r="J170" s="56" t="e">
        <f t="shared" si="10"/>
        <v>#DIV/0!</v>
      </c>
      <c r="K170" s="56"/>
      <c r="L170" s="38">
        <f>VLOOKUP($G170,[1]食材檔!$B$1:$I$65536,4,FALSE)</f>
        <v>0</v>
      </c>
      <c r="M170" s="38">
        <f>VLOOKUP($G170,[1]食材檔!$B$1:$I$65536,7,FALSE)</f>
        <v>0</v>
      </c>
      <c r="N170" s="38">
        <f>VLOOKUP($G170,[1]食材檔!$B$1:$I$65536,8,FALSE)</f>
        <v>0</v>
      </c>
      <c r="O170" s="41" t="e">
        <f t="shared" si="9"/>
        <v>#DIV/0!</v>
      </c>
      <c r="P170" s="42">
        <f>VLOOKUP($G170,[1]食材檔!$B$1:$M$65536,11,FALSE)/100*H170</f>
        <v>0</v>
      </c>
    </row>
    <row r="171" spans="4:22">
      <c r="D171" s="13">
        <f>SUM(H171:H180)</f>
        <v>32</v>
      </c>
      <c r="E171" s="52" t="str">
        <f>VLOOKUP(G142,[1]麗山菜單!B6:H6,7,FALSE)</f>
        <v>黃瓜雞湯</v>
      </c>
      <c r="F171" s="53">
        <f>VLOOKUP($E$171,[1]明細總表!$C$1:$AB$65536,2,FALSE)</f>
        <v>2</v>
      </c>
      <c r="G171" s="12" t="str">
        <f>VLOOKUP($E$171,[1]明細總表!$C$1:$AB$65536,3,FALSE)</f>
        <v>大黃瓜片</v>
      </c>
      <c r="H171" s="12">
        <f>VLOOKUP($E$171,[1]明細總表!$C$1:$AB$65536,4,FALSE)</f>
        <v>20</v>
      </c>
      <c r="I171" s="52">
        <f>VLOOKUP($G171,[1]食材檔!$B$1:$I$65536,3,FALSE)</f>
        <v>1000</v>
      </c>
      <c r="J171" s="54">
        <f t="shared" si="10"/>
        <v>56.66</v>
      </c>
      <c r="K171" s="54"/>
      <c r="L171" s="52" t="str">
        <f>VLOOKUP($G171,[1]食材檔!$B$1:$I$65536,4,FALSE)</f>
        <v>kg</v>
      </c>
      <c r="M171" s="52">
        <f>VLOOKUP($G171,[1]食材檔!$B$1:$I$65536,7,FALSE)</f>
        <v>100</v>
      </c>
      <c r="N171" s="52">
        <f>VLOOKUP($G171,[1]食材檔!$B$1:$I$65536,8,FALSE)</f>
        <v>3</v>
      </c>
      <c r="O171" s="55">
        <f t="shared" si="9"/>
        <v>0.2</v>
      </c>
      <c r="P171" s="42">
        <f>VLOOKUP($G171,[1]食材檔!$B$1:$M$65536,11,FALSE)/100*H171</f>
        <v>3</v>
      </c>
    </row>
    <row r="172" spans="4:22">
      <c r="E172" s="52"/>
      <c r="F172" s="53"/>
      <c r="G172" s="53" t="str">
        <f>VLOOKUP($E$171,[1]明細總表!$C$1:$AB$65536,5,FALSE)</f>
        <v>雞胸丁</v>
      </c>
      <c r="H172" s="53">
        <f>VLOOKUP($E$171,[1]明細總表!$C$1:$AB$65536,6,FALSE)</f>
        <v>7</v>
      </c>
      <c r="I172" s="52">
        <f>VLOOKUP($G172,[1]食材檔!$B$1:$I$65536,3,FALSE)</f>
        <v>1000</v>
      </c>
      <c r="J172" s="54">
        <f t="shared" si="10"/>
        <v>19.831</v>
      </c>
      <c r="K172" s="54"/>
      <c r="L172" s="52" t="str">
        <f>VLOOKUP($G172,[1]食材檔!$B$1:$I$65536,4,FALSE)</f>
        <v>kg</v>
      </c>
      <c r="M172" s="52">
        <f>VLOOKUP($G172,[1]食材檔!$B$1:$I$65536,7,FALSE)</f>
        <v>37</v>
      </c>
      <c r="N172" s="52">
        <f>VLOOKUP($G172,[1]食材檔!$B$1:$I$65536,8,FALSE)</f>
        <v>2</v>
      </c>
      <c r="O172" s="55">
        <f t="shared" si="9"/>
        <v>0.1891891891891892</v>
      </c>
      <c r="P172" s="42">
        <f>VLOOKUP($G172,[1]食材檔!$B$1:$M$65536,11,FALSE)/100*H172</f>
        <v>7.0000000000000007E-2</v>
      </c>
    </row>
    <row r="173" spans="4:22">
      <c r="E173" s="52"/>
      <c r="F173" s="53"/>
      <c r="G173" s="53" t="str">
        <f>VLOOKUP($E$171,[1]明細總表!$C$1:$AB$65536,7,FALSE)</f>
        <v>香菇原件</v>
      </c>
      <c r="H173" s="53">
        <f>VLOOKUP($E$171,[1]明細總表!$C$1:$AB$65536,8,FALSE)</f>
        <v>5</v>
      </c>
      <c r="I173" s="52">
        <f>VLOOKUP($G173,[1]食材檔!$B$1:$I$65536,3,FALSE)</f>
        <v>1000</v>
      </c>
      <c r="J173" s="54">
        <f t="shared" si="10"/>
        <v>14.164999999999999</v>
      </c>
      <c r="K173" s="54"/>
      <c r="L173" s="52" t="str">
        <f>VLOOKUP($G173,[1]食材檔!$B$1:$I$65536,4,FALSE)</f>
        <v>kg</v>
      </c>
      <c r="M173" s="52">
        <f>VLOOKUP($G173,[1]食材檔!$B$1:$I$65536,7,FALSE)</f>
        <v>100</v>
      </c>
      <c r="N173" s="52">
        <f>VLOOKUP($G173,[1]食材檔!$B$1:$I$65536,8,FALSE)</f>
        <v>3</v>
      </c>
      <c r="O173" s="55">
        <f t="shared" si="9"/>
        <v>0.05</v>
      </c>
      <c r="P173" s="42">
        <f>VLOOKUP($G173,[1]食材檔!$B$1:$M$65536,11,FALSE)/100*H173</f>
        <v>0.15</v>
      </c>
    </row>
    <row r="174" spans="4:22">
      <c r="E174" s="52"/>
      <c r="F174" s="53"/>
      <c r="G174" s="53">
        <f>VLOOKUP($E$171,[1]明細總表!$C$1:$AB$65536,9,FALSE)</f>
        <v>0</v>
      </c>
      <c r="H174" s="53">
        <f>VLOOKUP($E$171,[1]明細總表!$C$1:$AB$65536,10,FALSE)</f>
        <v>0</v>
      </c>
      <c r="I174" s="52">
        <f>VLOOKUP($G174,[1]食材檔!$B$1:$I$65536,3,FALSE)</f>
        <v>0</v>
      </c>
      <c r="J174" s="54" t="e">
        <f t="shared" si="10"/>
        <v>#DIV/0!</v>
      </c>
      <c r="K174" s="54"/>
      <c r="L174" s="52">
        <f>VLOOKUP($G174,[1]食材檔!$B$1:$I$65536,4,FALSE)</f>
        <v>0</v>
      </c>
      <c r="M174" s="52">
        <f>VLOOKUP($G174,[1]食材檔!$B$1:$I$65536,7,FALSE)</f>
        <v>0</v>
      </c>
      <c r="N174" s="52">
        <f>VLOOKUP($G174,[1]食材檔!$B$1:$I$65536,8,FALSE)</f>
        <v>0</v>
      </c>
      <c r="O174" s="55" t="e">
        <f t="shared" si="9"/>
        <v>#DIV/0!</v>
      </c>
      <c r="P174" s="42">
        <f>VLOOKUP($G174,[1]食材檔!$B$1:$M$65536,11,FALSE)/100*H174</f>
        <v>0</v>
      </c>
    </row>
    <row r="175" spans="4:22">
      <c r="E175" s="52"/>
      <c r="F175" s="53"/>
      <c r="G175" s="53">
        <f>VLOOKUP($E$171,[1]明細總表!$C$1:$AB$65536,11,FALSE)</f>
        <v>0</v>
      </c>
      <c r="H175" s="53">
        <f>VLOOKUP($E$171,[1]明細總表!$C$1:$AB$65536,12,FALSE)</f>
        <v>0</v>
      </c>
      <c r="I175" s="52">
        <f>VLOOKUP($G175,[1]食材檔!$B$1:$I$65536,3,FALSE)</f>
        <v>0</v>
      </c>
      <c r="J175" s="54" t="e">
        <f t="shared" si="10"/>
        <v>#DIV/0!</v>
      </c>
      <c r="K175" s="54"/>
      <c r="L175" s="52">
        <f>VLOOKUP($G175,[1]食材檔!$B$1:$I$65536,4,FALSE)</f>
        <v>0</v>
      </c>
      <c r="M175" s="52">
        <f>VLOOKUP($G175,[1]食材檔!$B$1:$I$65536,7,FALSE)</f>
        <v>0</v>
      </c>
      <c r="N175" s="52">
        <f>VLOOKUP($G175,[1]食材檔!$B$1:$I$65536,8,FALSE)</f>
        <v>0</v>
      </c>
      <c r="O175" s="55" t="e">
        <f t="shared" si="9"/>
        <v>#DIV/0!</v>
      </c>
      <c r="P175" s="42">
        <f>VLOOKUP($G175,[1]食材檔!$B$1:$M$65536,11,FALSE)/100*H175</f>
        <v>0</v>
      </c>
    </row>
    <row r="176" spans="4:22">
      <c r="E176" s="52"/>
      <c r="F176" s="53"/>
      <c r="G176" s="53">
        <f>VLOOKUP($E$171,[1]明細總表!$C$1:$AB$65536,13,FALSE)</f>
        <v>0</v>
      </c>
      <c r="H176" s="53">
        <f>VLOOKUP($E$171,[1]明細總表!$C$1:$AB$65536,14,FALSE)</f>
        <v>0</v>
      </c>
      <c r="I176" s="52">
        <f>VLOOKUP($G176,[1]食材檔!$B$1:$I$65536,3,FALSE)</f>
        <v>0</v>
      </c>
      <c r="J176" s="54" t="e">
        <f t="shared" si="10"/>
        <v>#DIV/0!</v>
      </c>
      <c r="K176" s="54"/>
      <c r="L176" s="52">
        <f>VLOOKUP($G176,[1]食材檔!$B$1:$I$65536,4,FALSE)</f>
        <v>0</v>
      </c>
      <c r="M176" s="52">
        <f>VLOOKUP($G176,[1]食材檔!$B$1:$I$65536,7,FALSE)</f>
        <v>0</v>
      </c>
      <c r="N176" s="52">
        <f>VLOOKUP($G176,[1]食材檔!$B$1:$I$65536,8,FALSE)</f>
        <v>0</v>
      </c>
      <c r="O176" s="55" t="e">
        <f t="shared" si="9"/>
        <v>#DIV/0!</v>
      </c>
      <c r="P176" s="42">
        <f>VLOOKUP($G176,[1]食材檔!$B$1:$M$65536,11,FALSE)/100*H176</f>
        <v>0</v>
      </c>
    </row>
    <row r="177" spans="4:21">
      <c r="E177" s="52"/>
      <c r="F177" s="53"/>
      <c r="G177" s="53">
        <f>VLOOKUP($E$171,[1]明細總表!$C$1:$AB$65536,15,FALSE)</f>
        <v>0</v>
      </c>
      <c r="H177" s="53">
        <f>VLOOKUP($E$171,[1]明細總表!$C$1:$AB$65536,16,FALSE)</f>
        <v>0</v>
      </c>
      <c r="I177" s="52">
        <f>VLOOKUP($G177,[1]食材檔!$B$1:$I$65536,3,FALSE)</f>
        <v>0</v>
      </c>
      <c r="J177" s="54" t="e">
        <f t="shared" si="10"/>
        <v>#DIV/0!</v>
      </c>
      <c r="K177" s="54"/>
      <c r="L177" s="52">
        <f>VLOOKUP($G177,[1]食材檔!$B$1:$I$65536,4,FALSE)</f>
        <v>0</v>
      </c>
      <c r="M177" s="52">
        <f>VLOOKUP($G177,[1]食材檔!$B$1:$I$65536,7,FALSE)</f>
        <v>0</v>
      </c>
      <c r="N177" s="52">
        <f>VLOOKUP($G177,[1]食材檔!$B$1:$I$65536,8,FALSE)</f>
        <v>0</v>
      </c>
      <c r="O177" s="55" t="e">
        <f t="shared" si="9"/>
        <v>#DIV/0!</v>
      </c>
      <c r="P177" s="42">
        <f>VLOOKUP($G177,[1]食材檔!$B$1:$M$65536,11,FALSE)/100*H177</f>
        <v>0</v>
      </c>
    </row>
    <row r="178" spans="4:21">
      <c r="E178" s="52"/>
      <c r="F178" s="53"/>
      <c r="G178" s="53">
        <f>VLOOKUP($E$171,[1]明細總表!$C$1:$AB$65536,17,FALSE)</f>
        <v>0</v>
      </c>
      <c r="H178" s="53">
        <f>VLOOKUP($E$171,[1]明細總表!$C$1:$AB$65536,18,FALSE)</f>
        <v>0</v>
      </c>
      <c r="I178" s="52">
        <f>VLOOKUP($G178,[1]食材檔!$B$1:$I$65536,3,FALSE)</f>
        <v>0</v>
      </c>
      <c r="J178" s="54" t="e">
        <f t="shared" si="10"/>
        <v>#DIV/0!</v>
      </c>
      <c r="K178" s="54"/>
      <c r="L178" s="52">
        <f>VLOOKUP($G178,[1]食材檔!$B$1:$I$65536,4,FALSE)</f>
        <v>0</v>
      </c>
      <c r="M178" s="52">
        <f>VLOOKUP($G178,[1]食材檔!$B$1:$I$65536,7,FALSE)</f>
        <v>0</v>
      </c>
      <c r="N178" s="52">
        <f>VLOOKUP($G178,[1]食材檔!$B$1:$I$65536,8,FALSE)</f>
        <v>0</v>
      </c>
      <c r="O178" s="55" t="e">
        <f t="shared" si="9"/>
        <v>#DIV/0!</v>
      </c>
      <c r="P178" s="42">
        <f>VLOOKUP($G178,[1]食材檔!$B$1:$M$65536,11,FALSE)/100*H178</f>
        <v>0</v>
      </c>
    </row>
    <row r="179" spans="4:21">
      <c r="E179" s="52"/>
      <c r="F179" s="53"/>
      <c r="G179" s="53">
        <f>VLOOKUP($E$171,[1]明細總表!$C$1:$AB$65536,19,FALSE)</f>
        <v>0</v>
      </c>
      <c r="H179" s="53">
        <f>VLOOKUP($E$171,[1]明細總表!$C$1:$AB$65536,20,FALSE)</f>
        <v>0</v>
      </c>
      <c r="I179" s="52">
        <f>VLOOKUP($G179,[1]食材檔!$B$1:$I$65536,3,FALSE)</f>
        <v>0</v>
      </c>
      <c r="J179" s="54" t="e">
        <f t="shared" si="10"/>
        <v>#DIV/0!</v>
      </c>
      <c r="K179" s="54"/>
      <c r="L179" s="52">
        <f>VLOOKUP($G179,[1]食材檔!$B$1:$I$65536,4,FALSE)</f>
        <v>0</v>
      </c>
      <c r="M179" s="52">
        <f>VLOOKUP($G179,[1]食材檔!$B$1:$I$65536,7,FALSE)</f>
        <v>0</v>
      </c>
      <c r="N179" s="52">
        <f>VLOOKUP($G179,[1]食材檔!$B$1:$I$65536,8,FALSE)</f>
        <v>0</v>
      </c>
      <c r="O179" s="55" t="e">
        <f t="shared" si="9"/>
        <v>#DIV/0!</v>
      </c>
      <c r="P179" s="42">
        <f>VLOOKUP($G179,[1]食材檔!$B$1:$M$65536,11,FALSE)/100*H179</f>
        <v>0</v>
      </c>
    </row>
    <row r="180" spans="4:21">
      <c r="E180" s="52"/>
      <c r="F180" s="53"/>
      <c r="G180" s="53">
        <f>VLOOKUP($E$171,[1]明細總表!$C$1:$AB$65536,21,FALSE)</f>
        <v>0</v>
      </c>
      <c r="H180" s="53">
        <f>VLOOKUP($E$171,[1]明細總表!$C$1:$AB$65536,22,FALSE)</f>
        <v>0</v>
      </c>
      <c r="I180" s="52">
        <f>VLOOKUP($G180,[1]食材檔!$B$1:$I$65536,3,FALSE)</f>
        <v>0</v>
      </c>
      <c r="J180" s="54" t="e">
        <f t="shared" si="10"/>
        <v>#DIV/0!</v>
      </c>
      <c r="K180" s="54"/>
      <c r="L180" s="52">
        <f>VLOOKUP($G180,[1]食材檔!$B$1:$I$65536,4,FALSE)</f>
        <v>0</v>
      </c>
      <c r="M180" s="52">
        <f>VLOOKUP($G180,[1]食材檔!$B$1:$I$65536,7,FALSE)</f>
        <v>0</v>
      </c>
      <c r="N180" s="52">
        <f>VLOOKUP($G180,[1]食材檔!$B$1:$I$65536,8,FALSE)</f>
        <v>0</v>
      </c>
      <c r="O180" s="55" t="e">
        <f t="shared" si="9"/>
        <v>#DIV/0!</v>
      </c>
      <c r="P180" s="42">
        <f>VLOOKUP($G180,[1]食材檔!$B$1:$M$65536,11,FALSE)/100*H180</f>
        <v>0</v>
      </c>
    </row>
    <row r="181" spans="4:21">
      <c r="D181" s="13">
        <f>SUM(H181:H183)</f>
        <v>80</v>
      </c>
      <c r="E181" s="38" t="str">
        <f>VLOOKUP(G142,[1]麗山菜單!B6:H6,3,FALSE)</f>
        <v>地瓜飯</v>
      </c>
      <c r="F181" s="39">
        <f>VLOOKUP($E$181,[1]明細總表!$C$1:$AB$65536,2,FALSE)</f>
        <v>2</v>
      </c>
      <c r="G181" s="39" t="str">
        <f>VLOOKUP($E$181,[1]明細總表!$C$1:$AB$65536,3,FALSE)</f>
        <v>白米</v>
      </c>
      <c r="H181" s="39">
        <f>VLOOKUP($E$181,[1]明細總表!$C$1:$AB$65536,4,FALSE)</f>
        <v>65</v>
      </c>
      <c r="I181" s="38">
        <f>VLOOKUP($G181,[1]食材檔!$B$1:$I$65536,3,FALSE)</f>
        <v>1000</v>
      </c>
      <c r="J181" s="56">
        <f t="shared" si="10"/>
        <v>184.14500000000001</v>
      </c>
      <c r="K181" s="56"/>
      <c r="L181" s="38" t="str">
        <f>VLOOKUP($G181,[1]食材檔!$B$1:$I$65536,4,FALSE)</f>
        <v>kg</v>
      </c>
      <c r="M181" s="38">
        <f>VLOOKUP($G181,[1]食材檔!$B$1:$I$65536,7,FALSE)</f>
        <v>20</v>
      </c>
      <c r="N181" s="38">
        <f>VLOOKUP($G181,[1]食材檔!$B$1:$I$65536,8,FALSE)</f>
        <v>1</v>
      </c>
      <c r="O181" s="41">
        <f t="shared" si="9"/>
        <v>3.25</v>
      </c>
      <c r="P181" s="42">
        <v>0</v>
      </c>
    </row>
    <row r="182" spans="4:21">
      <c r="E182" s="38"/>
      <c r="F182" s="39"/>
      <c r="G182" s="39" t="str">
        <f>VLOOKUP($E$181,[1]明細總表!$C$1:$AB$65536,5,FALSE)</f>
        <v>地瓜原件</v>
      </c>
      <c r="H182" s="39">
        <f>VLOOKUP($E$181,[1]明細總表!$C$1:$AB$65536,6,FALSE)</f>
        <v>15</v>
      </c>
      <c r="I182" s="38">
        <f>VLOOKUP($G182,[1]食材檔!$B$1:$I$65536,3,FALSE)</f>
        <v>1000</v>
      </c>
      <c r="J182" s="56">
        <f t="shared" si="10"/>
        <v>42.494999999999997</v>
      </c>
      <c r="K182" s="56"/>
      <c r="L182" s="38" t="str">
        <f>VLOOKUP($G182,[1]食材檔!$B$1:$I$65536,4,FALSE)</f>
        <v>kg</v>
      </c>
      <c r="M182" s="38">
        <f>VLOOKUP($G182,[1]食材檔!$B$1:$I$65536,7,FALSE)</f>
        <v>65</v>
      </c>
      <c r="N182" s="38">
        <f>VLOOKUP($G182,[1]食材檔!$B$1:$I$65536,8,FALSE)</f>
        <v>1</v>
      </c>
      <c r="O182" s="41">
        <f t="shared" si="9"/>
        <v>0.23076923076923078</v>
      </c>
      <c r="P182" s="42">
        <v>0</v>
      </c>
    </row>
    <row r="183" spans="4:21">
      <c r="E183" s="38"/>
      <c r="F183" s="39"/>
      <c r="G183" s="39" t="s">
        <v>85</v>
      </c>
      <c r="H183" s="39">
        <f>J183*1000/E142</f>
        <v>0</v>
      </c>
      <c r="I183" s="38"/>
      <c r="J183" s="56"/>
      <c r="K183" s="56"/>
      <c r="L183" s="38" t="s">
        <v>86</v>
      </c>
      <c r="M183" s="38">
        <v>5</v>
      </c>
      <c r="N183" s="38">
        <v>6</v>
      </c>
      <c r="O183" s="41">
        <f t="shared" si="9"/>
        <v>0</v>
      </c>
      <c r="P183" s="42">
        <f>VLOOKUP($G183,[1]食材檔!$B$1:$M$65536,11,FALSE)/100*H183</f>
        <v>0</v>
      </c>
    </row>
    <row r="184" spans="4:21">
      <c r="E184" s="52" t="s">
        <v>87</v>
      </c>
      <c r="F184" s="53"/>
      <c r="G184" s="53" t="s">
        <v>88</v>
      </c>
      <c r="H184" s="52"/>
      <c r="I184" s="52"/>
      <c r="J184" s="54"/>
      <c r="K184" s="54"/>
      <c r="L184" s="52" t="s">
        <v>89</v>
      </c>
      <c r="M184" s="52"/>
      <c r="N184" s="52"/>
      <c r="O184" s="55"/>
      <c r="P184" s="42">
        <f>VLOOKUP($G184,[1]食材檔!$B$1:$M$65536,11,FALSE)/100*H184</f>
        <v>0</v>
      </c>
    </row>
    <row r="185" spans="4:21">
      <c r="E185" s="52"/>
      <c r="F185" s="53"/>
      <c r="G185" s="53" t="s">
        <v>31</v>
      </c>
      <c r="H185" s="52"/>
      <c r="I185" s="52"/>
      <c r="J185" s="54"/>
      <c r="K185" s="54"/>
      <c r="L185" s="52" t="s">
        <v>86</v>
      </c>
      <c r="M185" s="52"/>
      <c r="N185" s="52"/>
      <c r="O185" s="55"/>
      <c r="P185" s="42">
        <f>VLOOKUP($G185,[1]食材檔!$B$1:$M$65536,11,FALSE)/100*H185</f>
        <v>0</v>
      </c>
    </row>
    <row r="186" spans="4:21">
      <c r="E186" s="52"/>
      <c r="F186" s="53"/>
      <c r="G186" s="53" t="s">
        <v>90</v>
      </c>
      <c r="H186" s="52"/>
      <c r="I186" s="52"/>
      <c r="J186" s="54"/>
      <c r="K186" s="54"/>
      <c r="L186" s="52" t="s">
        <v>91</v>
      </c>
      <c r="M186" s="52"/>
      <c r="N186" s="52"/>
      <c r="O186" s="55"/>
      <c r="P186" s="42">
        <f>VLOOKUP($G186,[1]食材檔!$B$1:$M$65536,11,FALSE)/100*H186</f>
        <v>0</v>
      </c>
    </row>
    <row r="187" spans="4:21">
      <c r="D187" s="16"/>
      <c r="E187" s="19">
        <f>VLOOKUP($H$142,[1]人數!$L$1:$S$65536,6,FALSE)</f>
        <v>1260</v>
      </c>
      <c r="F187" s="20">
        <f>VLOOKUP($H$142,[1]人數!$L$1:$S$65536,7,FALSE)</f>
        <v>1573</v>
      </c>
      <c r="G187" s="21"/>
    </row>
    <row r="188" spans="4:21">
      <c r="D188" s="16"/>
      <c r="E188" s="4">
        <f>VLOOKUP($H$188,[1]人數!$L$1:$S$65536,8,FALSE)</f>
        <v>2279</v>
      </c>
      <c r="G188" s="22">
        <f>[1]麗山菜單!B7</f>
        <v>45051</v>
      </c>
      <c r="H188" s="23" t="str">
        <f>VLOOKUP(G4,[1]麗山菜單!A7:I7,3,TRUE)</f>
        <v>五</v>
      </c>
      <c r="J188" s="24"/>
      <c r="K188" s="24"/>
      <c r="L188" s="13" t="str">
        <f>VLOOKUP(G188,[1]麗山菜單!A7:I7,4,TRUE)</f>
        <v>有機糙米飯</v>
      </c>
    </row>
    <row r="189" spans="4:21">
      <c r="D189" s="61" t="s">
        <v>92</v>
      </c>
      <c r="E189" s="26" t="s">
        <v>93</v>
      </c>
      <c r="F189" s="7" t="s">
        <v>94</v>
      </c>
      <c r="G189" s="26" t="s">
        <v>95</v>
      </c>
      <c r="H189" s="26" t="s">
        <v>96</v>
      </c>
      <c r="I189" s="27" t="s">
        <v>97</v>
      </c>
      <c r="J189" s="28" t="s">
        <v>98</v>
      </c>
      <c r="K189" s="28"/>
      <c r="L189" s="29" t="s">
        <v>99</v>
      </c>
      <c r="M189" s="30" t="s">
        <v>100</v>
      </c>
      <c r="N189" s="31" t="s">
        <v>101</v>
      </c>
      <c r="O189" s="32" t="s">
        <v>102</v>
      </c>
      <c r="P189" s="33" t="s">
        <v>103</v>
      </c>
      <c r="Q189" s="13" t="s">
        <v>104</v>
      </c>
      <c r="R189" s="43">
        <f>SUMIFS(O190:O229,N190:N229,1)</f>
        <v>4.4117647058823533</v>
      </c>
      <c r="S189" s="35" t="s">
        <v>105</v>
      </c>
      <c r="T189" s="36">
        <f>R189*2+R190*7+R191*1+R194*8</f>
        <v>31.327074866310159</v>
      </c>
      <c r="U189" s="37">
        <f>T189*4/T192</f>
        <v>0.16656902073590124</v>
      </c>
    </row>
    <row r="190" spans="4:21">
      <c r="D190" s="13">
        <f>SUM(H190:H201)-75</f>
        <v>55</v>
      </c>
      <c r="E190" s="38" t="str">
        <f>VLOOKUP(G188,[1]麗山菜單!B7:H7,4,FALSE)</f>
        <v>蒲燒鯛</v>
      </c>
      <c r="F190" s="39">
        <f>VLOOKUP($E$190,[1]明細總表!$C$1:$AB$65536,2,FALSE)</f>
        <v>1</v>
      </c>
      <c r="G190" s="39" t="str">
        <f>VLOOKUP($E$190,[1]明細總表!$C$1:$AB$65536,3,FALSE)</f>
        <v>蒲燒鯛</v>
      </c>
      <c r="H190" s="39">
        <f>VLOOKUP($E$190,[1]明細總表!$C$1:$AB$65536,4,FALSE)</f>
        <v>55</v>
      </c>
      <c r="I190" s="38">
        <f>VLOOKUP($G190,[1]食材檔!$B$1:$I$65536,3,FALSE)</f>
        <v>55</v>
      </c>
      <c r="J190" s="56">
        <f>H190*$E$188/I190</f>
        <v>2279</v>
      </c>
      <c r="K190" s="56"/>
      <c r="L190" s="38" t="str">
        <f>VLOOKUP($G190,[1]食材檔!$B$1:$I$65536,4,FALSE)</f>
        <v>片</v>
      </c>
      <c r="M190" s="38">
        <f>VLOOKUP($G190,[1]食材檔!$B$1:$I$65536,7,FALSE)</f>
        <v>30</v>
      </c>
      <c r="N190" s="38">
        <f>VLOOKUP($G190,[1]食材檔!$B$1:$I$65536,8,FALSE)</f>
        <v>2</v>
      </c>
      <c r="O190" s="41">
        <f t="shared" ref="O190:O229" si="11">H190/M190</f>
        <v>1.8333333333333333</v>
      </c>
      <c r="P190" s="42">
        <f>VLOOKUP($G190,[1]食材檔!$B$1:$M$65536,11,FALSE)/100*H190</f>
        <v>0</v>
      </c>
      <c r="Q190" s="13" t="s">
        <v>106</v>
      </c>
      <c r="R190" s="46">
        <f>SUMIFS(O190:O229,N190:N229,2)</f>
        <v>2.6683636363636363</v>
      </c>
      <c r="S190" s="35" t="s">
        <v>107</v>
      </c>
      <c r="T190" s="44">
        <f>R190*5+R193*5+R194*8</f>
        <v>29.068484848484847</v>
      </c>
      <c r="U190" s="37">
        <f>T190*9/T192</f>
        <v>0.34775973886298278</v>
      </c>
    </row>
    <row r="191" spans="4:21">
      <c r="E191" s="38"/>
      <c r="F191" s="39"/>
      <c r="G191" s="39">
        <f>VLOOKUP($E$190,[1]明細總表!$C$1:$AB$65536,5,FALSE)</f>
        <v>0</v>
      </c>
      <c r="H191" s="39">
        <f>VLOOKUP($E$190,[1]明細總表!$C$1:$AB$65536,6,FALSE)</f>
        <v>0</v>
      </c>
      <c r="I191" s="38">
        <f>VLOOKUP($G191,[1]食材檔!$B$1:$I$65536,3,FALSE)</f>
        <v>0</v>
      </c>
      <c r="J191" s="56" t="e">
        <f>H191*$E$188/I191</f>
        <v>#DIV/0!</v>
      </c>
      <c r="K191" s="56"/>
      <c r="L191" s="38">
        <f>VLOOKUP($G191,[1]食材檔!$B$1:$I$65536,4,FALSE)</f>
        <v>0</v>
      </c>
      <c r="M191" s="38">
        <f>VLOOKUP($G191,[1]食材檔!$B$1:$I$65536,7,FALSE)</f>
        <v>0</v>
      </c>
      <c r="N191" s="38">
        <f>VLOOKUP($G191,[1]食材檔!$B$1:$I$65536,8,FALSE)</f>
        <v>0</v>
      </c>
      <c r="O191" s="41" t="e">
        <f t="shared" si="11"/>
        <v>#DIV/0!</v>
      </c>
      <c r="P191" s="42">
        <f>VLOOKUP($G191,[1]食材檔!$B$1:$M$65536,11,FALSE)/100*H191</f>
        <v>0</v>
      </c>
      <c r="Q191" s="13" t="s">
        <v>108</v>
      </c>
      <c r="R191" s="62">
        <f>SUMIFS(O190:O229,N190:N229,3)</f>
        <v>1.2650000000000001</v>
      </c>
      <c r="S191" s="35" t="s">
        <v>109</v>
      </c>
      <c r="T191" s="44">
        <f>R189*15+R191*5+15+R194*12</f>
        <v>91.34147058823531</v>
      </c>
      <c r="U191" s="37">
        <f>T191*4/T192</f>
        <v>0.48567124040111598</v>
      </c>
    </row>
    <row r="192" spans="4:21">
      <c r="E192" s="38"/>
      <c r="F192" s="39"/>
      <c r="G192" s="39">
        <f>VLOOKUP($E$190,[1]明細總表!$C$1:$AB$65536,7,FALSE)</f>
        <v>0</v>
      </c>
      <c r="H192" s="39">
        <f>VLOOKUP($E$190,[1]明細總表!$C$1:$AB$65536,8,FALSE)</f>
        <v>0</v>
      </c>
      <c r="I192" s="38">
        <f>VLOOKUP($G192,[1]食材檔!$B$1:$I$65536,3,FALSE)</f>
        <v>0</v>
      </c>
      <c r="J192" s="56" t="e">
        <f t="shared" ref="J192:J228" si="12">H192*$E$188/I192</f>
        <v>#DIV/0!</v>
      </c>
      <c r="K192" s="56"/>
      <c r="L192" s="38">
        <f>VLOOKUP($G192,[1]食材檔!$B$1:$I$65536,4,FALSE)</f>
        <v>0</v>
      </c>
      <c r="M192" s="38">
        <f>VLOOKUP($G192,[1]食材檔!$B$1:$I$65536,7,FALSE)</f>
        <v>0</v>
      </c>
      <c r="N192" s="38">
        <f>VLOOKUP($G192,[1]食材檔!$B$1:$I$65536,8,FALSE)</f>
        <v>0</v>
      </c>
      <c r="O192" s="41" t="e">
        <f t="shared" si="11"/>
        <v>#DIV/0!</v>
      </c>
      <c r="P192" s="42">
        <f>VLOOKUP($G192,[1]食材檔!$B$1:$M$65536,11,FALSE)/100*H192</f>
        <v>0</v>
      </c>
      <c r="Q192" s="13" t="s">
        <v>110</v>
      </c>
      <c r="R192" s="46">
        <f>SUMIFS(O190:O229,N190:N229,4)+1</f>
        <v>1</v>
      </c>
      <c r="S192" s="47" t="s">
        <v>111</v>
      </c>
      <c r="T192" s="44">
        <f>T189*4+T190*9+T191*4</f>
        <v>752.29054545454551</v>
      </c>
      <c r="U192" s="37">
        <f>U189+U190+U191</f>
        <v>1</v>
      </c>
    </row>
    <row r="193" spans="4:19">
      <c r="E193" s="38"/>
      <c r="F193" s="39"/>
      <c r="G193" s="39">
        <f>VLOOKUP($E$190,[1]明細總表!$C$1:$AB$65536,9,FALSE)</f>
        <v>0</v>
      </c>
      <c r="H193" s="39">
        <f>VLOOKUP($E$190,[1]明細總表!$C$1:$AB$65536,10,FALSE)</f>
        <v>0</v>
      </c>
      <c r="I193" s="38">
        <f>VLOOKUP($G193,[1]食材檔!$B$1:$I$65536,3,FALSE)</f>
        <v>0</v>
      </c>
      <c r="J193" s="56" t="e">
        <f t="shared" si="12"/>
        <v>#DIV/0!</v>
      </c>
      <c r="K193" s="56"/>
      <c r="L193" s="38">
        <f>VLOOKUP($G193,[1]食材檔!$B$1:$I$65536,4,FALSE)</f>
        <v>0</v>
      </c>
      <c r="M193" s="38">
        <f>VLOOKUP($G193,[1]食材檔!$B$1:$I$65536,7,FALSE)</f>
        <v>0</v>
      </c>
      <c r="N193" s="38">
        <f>VLOOKUP($G193,[1]食材檔!$B$1:$I$65536,8,FALSE)</f>
        <v>0</v>
      </c>
      <c r="O193" s="41" t="e">
        <f t="shared" si="11"/>
        <v>#DIV/0!</v>
      </c>
      <c r="P193" s="42">
        <f>VLOOKUP($G193,[1]食材檔!$B$1:$M$65536,11,FALSE)/100*H193</f>
        <v>0</v>
      </c>
      <c r="Q193" s="13" t="s">
        <v>112</v>
      </c>
      <c r="R193" s="46">
        <f>SUMIFS(O190:O229,N190:N229,6)+2.3</f>
        <v>2.6333333333333333</v>
      </c>
    </row>
    <row r="194" spans="4:19">
      <c r="E194" s="38"/>
      <c r="F194" s="39"/>
      <c r="G194" s="39">
        <f>VLOOKUP($E$190,[1]明細總表!$C$1:$AB$65536,11,FALSE)</f>
        <v>0</v>
      </c>
      <c r="H194" s="39">
        <f>VLOOKUP($E$190,[1]明細總表!$C$1:$AB$65536,12,FALSE)</f>
        <v>0</v>
      </c>
      <c r="I194" s="38">
        <f>VLOOKUP($G194,[1]食材檔!$B$1:$I$65536,3,FALSE)</f>
        <v>0</v>
      </c>
      <c r="J194" s="56" t="e">
        <f t="shared" si="12"/>
        <v>#DIV/0!</v>
      </c>
      <c r="K194" s="56"/>
      <c r="L194" s="38">
        <f>VLOOKUP($G194,[1]食材檔!$B$1:$I$65536,4,FALSE)</f>
        <v>0</v>
      </c>
      <c r="M194" s="38">
        <f>VLOOKUP($G194,[1]食材檔!$B$1:$I$65536,7,FALSE)</f>
        <v>0</v>
      </c>
      <c r="N194" s="38">
        <f>VLOOKUP($G194,[1]食材檔!$B$1:$I$65536,8,FALSE)</f>
        <v>0</v>
      </c>
      <c r="O194" s="41" t="e">
        <f t="shared" si="11"/>
        <v>#DIV/0!</v>
      </c>
      <c r="P194" s="42">
        <f>VLOOKUP($G194,[1]食材檔!$B$1:$M$65536,11,FALSE)/100*H194</f>
        <v>0</v>
      </c>
      <c r="Q194" s="47" t="s">
        <v>113</v>
      </c>
      <c r="R194" s="48">
        <f>SUMIFS(O190:O229,N190:N229,5)</f>
        <v>0.32</v>
      </c>
    </row>
    <row r="195" spans="4:19">
      <c r="E195" s="38"/>
      <c r="F195" s="39"/>
      <c r="G195" s="39">
        <f>VLOOKUP($E$190,[1]明細總表!$C$1:$AB$65536,13,FALSE)</f>
        <v>0</v>
      </c>
      <c r="H195" s="39">
        <f>VLOOKUP($E$190,[1]明細總表!$C$1:$AB$65536,14,FALSE)</f>
        <v>0</v>
      </c>
      <c r="I195" s="38">
        <f>VLOOKUP($G195,[1]食材檔!$B$1:$I$65536,3,FALSE)</f>
        <v>0</v>
      </c>
      <c r="J195" s="56" t="e">
        <f t="shared" si="12"/>
        <v>#DIV/0!</v>
      </c>
      <c r="K195" s="56"/>
      <c r="L195" s="38">
        <f>VLOOKUP($G195,[1]食材檔!$B$1:$I$65536,4,FALSE)</f>
        <v>0</v>
      </c>
      <c r="M195" s="38">
        <f>VLOOKUP($G195,[1]食材檔!$B$1:$I$65536,7,FALSE)</f>
        <v>0</v>
      </c>
      <c r="N195" s="38">
        <f>VLOOKUP($G195,[1]食材檔!$B$1:$I$65536,8,FALSE)</f>
        <v>0</v>
      </c>
      <c r="O195" s="41" t="e">
        <f t="shared" si="11"/>
        <v>#DIV/0!</v>
      </c>
      <c r="P195" s="42">
        <f>VLOOKUP($G195,[1]食材檔!$B$1:$M$65536,11,FALSE)/100*H195</f>
        <v>0</v>
      </c>
      <c r="Q195" s="49" t="s">
        <v>103</v>
      </c>
      <c r="R195" s="50">
        <f>SUM(P190:P232)</f>
        <v>225.4358</v>
      </c>
    </row>
    <row r="196" spans="4:19">
      <c r="E196" s="38"/>
      <c r="F196" s="39"/>
      <c r="G196" s="39">
        <f>VLOOKUP($E$190,[1]明細總表!$C$1:$AB$65536,15,FALSE)</f>
        <v>0</v>
      </c>
      <c r="H196" s="39">
        <f>VLOOKUP($E$190,[1]明細總表!$C$1:$AB$65536,16,FALSE)</f>
        <v>0</v>
      </c>
      <c r="I196" s="38">
        <f>VLOOKUP($G196,[1]食材檔!$B$1:$I$65536,3,FALSE)</f>
        <v>0</v>
      </c>
      <c r="J196" s="56" t="e">
        <f t="shared" si="12"/>
        <v>#DIV/0!</v>
      </c>
      <c r="K196" s="56"/>
      <c r="L196" s="38">
        <f>VLOOKUP($G196,[1]食材檔!$B$1:$I$65536,4,FALSE)</f>
        <v>0</v>
      </c>
      <c r="M196" s="38">
        <f>VLOOKUP($G196,[1]食材檔!$B$1:$I$65536,7,FALSE)</f>
        <v>0</v>
      </c>
      <c r="N196" s="38">
        <f>VLOOKUP($G196,[1]食材檔!$B$1:$I$65536,8,FALSE)</f>
        <v>0</v>
      </c>
      <c r="O196" s="41" t="e">
        <f t="shared" si="11"/>
        <v>#DIV/0!</v>
      </c>
      <c r="P196" s="42">
        <f>VLOOKUP($G196,[1]食材檔!$B$1:$M$65536,11,FALSE)/100*H196</f>
        <v>0</v>
      </c>
    </row>
    <row r="197" spans="4:19">
      <c r="E197" s="38"/>
      <c r="F197" s="39"/>
      <c r="G197" s="39">
        <f>VLOOKUP($E$190,[1]明細總表!$C$1:$AB$65536,17,FALSE)</f>
        <v>0</v>
      </c>
      <c r="H197" s="39">
        <f>VLOOKUP($E$190,[1]明細總表!$C$1:$AB$65536,18,FALSE)</f>
        <v>0</v>
      </c>
      <c r="I197" s="38">
        <f>VLOOKUP($G197,[1]食材檔!$B$1:$I$65536,3,FALSE)</f>
        <v>0</v>
      </c>
      <c r="J197" s="56" t="e">
        <f t="shared" si="12"/>
        <v>#DIV/0!</v>
      </c>
      <c r="K197" s="56"/>
      <c r="L197" s="38">
        <f>VLOOKUP($G197,[1]食材檔!$B$1:$I$65536,4,FALSE)</f>
        <v>0</v>
      </c>
      <c r="M197" s="38">
        <f>VLOOKUP($G197,[1]食材檔!$B$1:$I$65536,7,FALSE)</f>
        <v>0</v>
      </c>
      <c r="N197" s="38">
        <f>VLOOKUP($G197,[1]食材檔!$B$1:$I$65536,8,FALSE)</f>
        <v>0</v>
      </c>
      <c r="O197" s="41" t="e">
        <f t="shared" si="11"/>
        <v>#DIV/0!</v>
      </c>
      <c r="P197" s="42">
        <f>VLOOKUP($G197,[1]食材檔!$B$1:$M$65536,11,FALSE)/100*H197</f>
        <v>0</v>
      </c>
      <c r="R197" s="74"/>
    </row>
    <row r="198" spans="4:19">
      <c r="E198" s="38"/>
      <c r="F198" s="39"/>
      <c r="G198" s="39">
        <f>VLOOKUP($E$190,[1]明細總表!$C$1:$AB$65536,19,FALSE)</f>
        <v>0</v>
      </c>
      <c r="H198" s="39">
        <f>VLOOKUP($E$190,[1]明細總表!$C$1:$AB$65536,20,FALSE)</f>
        <v>0</v>
      </c>
      <c r="I198" s="38">
        <f>VLOOKUP($G198,[1]食材檔!$B$1:$I$65536,3,FALSE)</f>
        <v>0</v>
      </c>
      <c r="J198" s="56" t="e">
        <f t="shared" si="12"/>
        <v>#DIV/0!</v>
      </c>
      <c r="K198" s="56"/>
      <c r="L198" s="38">
        <f>VLOOKUP($G198,[1]食材檔!$B$1:$I$65536,4,FALSE)</f>
        <v>0</v>
      </c>
      <c r="M198" s="38">
        <f>VLOOKUP($G198,[1]食材檔!$B$1:$I$65536,7,FALSE)</f>
        <v>0</v>
      </c>
      <c r="N198" s="38">
        <f>VLOOKUP($G198,[1]食材檔!$B$1:$I$65536,8,FALSE)</f>
        <v>0</v>
      </c>
      <c r="O198" s="41" t="e">
        <f t="shared" si="11"/>
        <v>#DIV/0!</v>
      </c>
      <c r="P198" s="42">
        <f>VLOOKUP($G198,[1]食材檔!$B$1:$M$65536,11,FALSE)/100*H198</f>
        <v>0</v>
      </c>
      <c r="R198" s="74"/>
      <c r="S198" s="13" t="s">
        <v>114</v>
      </c>
    </row>
    <row r="199" spans="4:19">
      <c r="E199" s="51"/>
      <c r="F199" s="39"/>
      <c r="G199" s="39">
        <f>VLOOKUP($E$190,[1]明細總表!$C$1:$AB$65536,21,FALSE)</f>
        <v>0</v>
      </c>
      <c r="H199" s="39">
        <f>VLOOKUP($E$190,[1]明細總表!$C$1:$AB$65536,22,FALSE)</f>
        <v>0</v>
      </c>
      <c r="I199" s="38">
        <f>VLOOKUP($G199,[1]食材檔!$B$1:$I$65536,3,FALSE)</f>
        <v>0</v>
      </c>
      <c r="J199" s="56" t="e">
        <f t="shared" si="12"/>
        <v>#DIV/0!</v>
      </c>
      <c r="K199" s="56"/>
      <c r="L199" s="38">
        <f>VLOOKUP($G199,[1]食材檔!$B$1:$I$65536,4,FALSE)</f>
        <v>0</v>
      </c>
      <c r="M199" s="38">
        <f>VLOOKUP($G199,[1]食材檔!$B$1:$I$65536,7,FALSE)</f>
        <v>0</v>
      </c>
      <c r="N199" s="38">
        <f>VLOOKUP($G199,[1]食材檔!$B$1:$I$65536,8,FALSE)</f>
        <v>0</v>
      </c>
      <c r="O199" s="41" t="e">
        <f t="shared" si="11"/>
        <v>#DIV/0!</v>
      </c>
      <c r="P199" s="42">
        <f>VLOOKUP($G199,[1]食材檔!$B$1:$M$65536,11,FALSE)/100*H199</f>
        <v>0</v>
      </c>
    </row>
    <row r="200" spans="4:19">
      <c r="E200" s="38"/>
      <c r="F200" s="39"/>
      <c r="G200" s="39">
        <f>VLOOKUP($E$190,[1]明細總表!$C$1:$AB$65536,23,FALSE)</f>
        <v>0</v>
      </c>
      <c r="H200" s="39">
        <f>VLOOKUP($E$190,[1]明細總表!$C$1:$AB$65536,24,FALSE)</f>
        <v>0</v>
      </c>
      <c r="I200" s="38">
        <f>VLOOKUP($G200,[1]食材檔!$B$1:$I$65536,3,FALSE)</f>
        <v>0</v>
      </c>
      <c r="J200" s="56" t="e">
        <f t="shared" si="12"/>
        <v>#DIV/0!</v>
      </c>
      <c r="K200" s="56"/>
      <c r="L200" s="38">
        <f>VLOOKUP($G200,[1]食材檔!$B$1:$I$65536,4,FALSE)</f>
        <v>0</v>
      </c>
      <c r="M200" s="38">
        <f>VLOOKUP($G200,[1]食材檔!$B$1:$I$65536,7,FALSE)</f>
        <v>0</v>
      </c>
      <c r="N200" s="38">
        <f>VLOOKUP($G200,[1]食材檔!$B$1:$I$65536,8,FALSE)</f>
        <v>0</v>
      </c>
      <c r="O200" s="41" t="e">
        <f t="shared" si="11"/>
        <v>#DIV/0!</v>
      </c>
      <c r="P200" s="42">
        <f>VLOOKUP($G200,[1]食材檔!$B$1:$M$65536,11,FALSE)/100*H200</f>
        <v>0</v>
      </c>
      <c r="R200" s="74"/>
    </row>
    <row r="201" spans="4:19">
      <c r="E201" s="51"/>
      <c r="F201" s="39"/>
      <c r="G201" s="39" t="str">
        <f>VLOOKUP($E$190,[1]明細總表!$C$1:$AB$65536,25,FALSE)</f>
        <v>雞胸丁</v>
      </c>
      <c r="H201" s="39">
        <f>VLOOKUP($E$190,[1]明細總表!$C$1:$AB$65536,26,FALSE)</f>
        <v>75</v>
      </c>
      <c r="I201" s="38">
        <f>VLOOKUP($G201,[1]食材檔!$B$1:$I$65536,3,FALSE)</f>
        <v>1000</v>
      </c>
      <c r="J201" s="56">
        <f>H201*50/1000</f>
        <v>3.75</v>
      </c>
      <c r="K201" s="56"/>
      <c r="L201" s="38" t="str">
        <f>VLOOKUP($G201,[1]食材檔!$B$1:$I$65536,4,FALSE)</f>
        <v>kg</v>
      </c>
      <c r="M201" s="38">
        <f>VLOOKUP($G201,[1]食材檔!$B$1:$I$65536,7,FALSE)</f>
        <v>37</v>
      </c>
      <c r="N201" s="38">
        <f>VLOOKUP($G201,[1]食材檔!$B$1:$I$65536,8,FALSE)-2</f>
        <v>0</v>
      </c>
      <c r="O201" s="41">
        <f t="shared" si="11"/>
        <v>2.0270270270270272</v>
      </c>
      <c r="P201" s="42">
        <v>0</v>
      </c>
    </row>
    <row r="202" spans="4:19">
      <c r="D202" s="13">
        <f>SUM(H202:H207)</f>
        <v>75.319999999999993</v>
      </c>
      <c r="E202" s="52" t="str">
        <f>VLOOKUP(G188,[1]麗山菜單!B7:H7,5,FALSE)</f>
        <v>關東煮(3)</v>
      </c>
      <c r="F202" s="53">
        <f>VLOOKUP($E$202,[1]明細總表!$C$1:$AB$65536,2,FALSE)</f>
        <v>5</v>
      </c>
      <c r="G202" s="12" t="str">
        <f>VLOOKUP($E$202,[1]明細總表!$C$1:$AB$65536,3,FALSE)</f>
        <v>CAS黑輪</v>
      </c>
      <c r="H202" s="75">
        <f>VLOOKUP($E$202,[1]明細總表!$C$1:$AB$65536,4,FALSE)</f>
        <v>22</v>
      </c>
      <c r="I202" s="11">
        <f>VLOOKUP($G202,[1]食材檔!$B$1:$I$65536,3,FALSE)</f>
        <v>1000</v>
      </c>
      <c r="J202" s="69">
        <f t="shared" si="12"/>
        <v>50.137999999999998</v>
      </c>
      <c r="K202" s="69"/>
      <c r="L202" s="52" t="str">
        <f>VLOOKUP($G202,[1]食材檔!$B$1:$I$65536,4,FALSE)</f>
        <v>kg</v>
      </c>
      <c r="M202" s="52">
        <f>VLOOKUP($G202,[1]食材檔!$B$1:$I$65536,7,FALSE)</f>
        <v>60</v>
      </c>
      <c r="N202" s="52">
        <f>VLOOKUP($G202,[1]食材檔!$B$1:$I$65536,8,FALSE)</f>
        <v>2</v>
      </c>
      <c r="O202" s="55">
        <f t="shared" si="11"/>
        <v>0.36666666666666664</v>
      </c>
      <c r="P202" s="42">
        <f>VLOOKUP($G202,[1]食材檔!$B$1:$M$65536,11,FALSE)/100*H202</f>
        <v>3.74</v>
      </c>
    </row>
    <row r="203" spans="4:19">
      <c r="E203" s="52"/>
      <c r="F203" s="53"/>
      <c r="G203" s="12" t="str">
        <f>VLOOKUP($E$202,[1]明細總表!$C$1:$AB$65536,5,FALSE)</f>
        <v>白蘿蔔中丁</v>
      </c>
      <c r="H203" s="75">
        <f>VLOOKUP($E$202,[1]明細總表!$C$1:$AB$65536,6,FALSE)</f>
        <v>27</v>
      </c>
      <c r="I203" s="11">
        <f>VLOOKUP($G203,[1]食材檔!$B$1:$I$65536,3,FALSE)</f>
        <v>1000</v>
      </c>
      <c r="J203" s="69">
        <f t="shared" si="12"/>
        <v>61.533000000000001</v>
      </c>
      <c r="K203" s="69"/>
      <c r="L203" s="52" t="str">
        <f>VLOOKUP($G203,[1]食材檔!$B$1:$I$65536,4,FALSE)</f>
        <v>kg</v>
      </c>
      <c r="M203" s="52">
        <f>VLOOKUP($G203,[1]食材檔!$B$1:$I$65536,7,FALSE)</f>
        <v>100</v>
      </c>
      <c r="N203" s="52">
        <f>VLOOKUP($G203,[1]食材檔!$B$1:$I$65536,8,FALSE)</f>
        <v>3</v>
      </c>
      <c r="O203" s="55">
        <f t="shared" si="11"/>
        <v>0.27</v>
      </c>
      <c r="P203" s="42">
        <f>VLOOKUP($G203,[1]食材檔!$B$1:$M$65536,11,FALSE)/100*H203</f>
        <v>6.4799999999999995</v>
      </c>
    </row>
    <row r="204" spans="4:19">
      <c r="E204" s="52"/>
      <c r="F204" s="53"/>
      <c r="G204" s="53" t="str">
        <f>VLOOKUP($E$202,[1]明細總表!$C$1:$AB$65536,7,FALSE)</f>
        <v>非基改小四角油丁</v>
      </c>
      <c r="H204" s="75">
        <f>VLOOKUP($E$202,[1]明細總表!$C$1:$AB$65536,8,FALSE)</f>
        <v>24</v>
      </c>
      <c r="I204" s="52">
        <f>VLOOKUP($G204,[1]食材檔!$B$1:$I$65536,3,FALSE)</f>
        <v>1000</v>
      </c>
      <c r="J204" s="54">
        <f t="shared" si="12"/>
        <v>54.695999999999998</v>
      </c>
      <c r="K204" s="54"/>
      <c r="L204" s="52" t="str">
        <f>VLOOKUP($G204,[1]食材檔!$B$1:$I$65536,4,FALSE)</f>
        <v>kg</v>
      </c>
      <c r="M204" s="52">
        <f>VLOOKUP($G204,[1]食材檔!$B$1:$I$65536,7,FALSE)</f>
        <v>55</v>
      </c>
      <c r="N204" s="52">
        <f>VLOOKUP($G204,[1]食材檔!$B$1:$I$65536,8,FALSE)</f>
        <v>2</v>
      </c>
      <c r="O204" s="55">
        <f t="shared" si="11"/>
        <v>0.43636363636363634</v>
      </c>
      <c r="P204" s="42">
        <f>VLOOKUP($G204,[1]食材檔!$B$1:$M$65536,11,FALSE)/100*H204</f>
        <v>51.84</v>
      </c>
      <c r="Q204" s="49"/>
    </row>
    <row r="205" spans="4:19">
      <c r="E205" s="52"/>
      <c r="F205" s="53"/>
      <c r="G205" s="53" t="str">
        <f>VLOOKUP($E$202,[1]明細總表!$C$1:$AB$65536,9,FALSE)</f>
        <v>芹菜珠</v>
      </c>
      <c r="H205" s="53">
        <f>VLOOKUP($E$202,[1]明細總表!$C$1:$AB$65536,10,FALSE)</f>
        <v>2</v>
      </c>
      <c r="I205" s="52">
        <f>VLOOKUP($G205,[1]食材檔!$B$1:$I$65536,3,FALSE)</f>
        <v>1000</v>
      </c>
      <c r="J205" s="54">
        <f t="shared" si="12"/>
        <v>4.5579999999999998</v>
      </c>
      <c r="K205" s="54"/>
      <c r="L205" s="52" t="str">
        <f>VLOOKUP($G205,[1]食材檔!$B$1:$I$65536,4,FALSE)</f>
        <v>kg</v>
      </c>
      <c r="M205" s="52">
        <f>VLOOKUP($G205,[1]食材檔!$B$1:$I$65536,7,FALSE)</f>
        <v>100</v>
      </c>
      <c r="N205" s="52">
        <f>VLOOKUP($G205,[1]食材檔!$B$1:$I$65536,8,FALSE)</f>
        <v>3</v>
      </c>
      <c r="O205" s="55">
        <f t="shared" si="11"/>
        <v>0.02</v>
      </c>
      <c r="P205" s="42">
        <f>VLOOKUP($G205,[1]食材檔!$B$1:$M$65536,11,FALSE)/100*H205</f>
        <v>1.66</v>
      </c>
    </row>
    <row r="206" spans="4:19">
      <c r="E206" s="52"/>
      <c r="F206" s="53"/>
      <c r="G206" s="53" t="str">
        <f>VLOOKUP($E$202,[1]明細總表!$C$1:$AB$65536,11,FALSE)</f>
        <v>柴魚片</v>
      </c>
      <c r="H206" s="53">
        <f>VLOOKUP($E$202,[1]明細總表!$C$1:$AB$65536,12,FALSE)</f>
        <v>0.32</v>
      </c>
      <c r="I206" s="52">
        <f>VLOOKUP($G206,[1]食材檔!$B$1:$I$65536,3,FALSE)</f>
        <v>1000</v>
      </c>
      <c r="J206" s="54">
        <f t="shared" si="12"/>
        <v>0.72927999999999993</v>
      </c>
      <c r="K206" s="54"/>
      <c r="L206" s="52" t="str">
        <f>VLOOKUP($G206,[1]食材檔!$B$1:$I$65536,4,FALSE)</f>
        <v>kg</v>
      </c>
      <c r="M206" s="52">
        <f>VLOOKUP($G206,[1]食材檔!$B$1:$I$65536,7,FALSE)</f>
        <v>10</v>
      </c>
      <c r="N206" s="52">
        <f>VLOOKUP($G206,[1]食材檔!$B$1:$I$65536,8,FALSE)</f>
        <v>2</v>
      </c>
      <c r="O206" s="55">
        <f t="shared" si="11"/>
        <v>3.2000000000000001E-2</v>
      </c>
      <c r="P206" s="42">
        <f>VLOOKUP($G206,[1]食材檔!$B$1:$M$65536,11,FALSE)/100*H206</f>
        <v>0.14080000000000001</v>
      </c>
    </row>
    <row r="207" spans="4:19">
      <c r="E207" s="52"/>
      <c r="F207" s="53"/>
      <c r="G207" s="53">
        <f>VLOOKUP($E$202,[1]明細總表!$C$1:$AB$65536,13,FALSE)</f>
        <v>0</v>
      </c>
      <c r="H207" s="53">
        <f>VLOOKUP($E$202,[1]明細總表!$C$1:$AB$65536,14,FALSE)</f>
        <v>0</v>
      </c>
      <c r="I207" s="52">
        <f>VLOOKUP($G207,[1]食材檔!$B$1:$I$65536,3,FALSE)</f>
        <v>0</v>
      </c>
      <c r="J207" s="54" t="e">
        <f t="shared" si="12"/>
        <v>#DIV/0!</v>
      </c>
      <c r="K207" s="54"/>
      <c r="L207" s="52">
        <f>VLOOKUP($G207,[1]食材檔!$B$1:$I$65536,4,FALSE)</f>
        <v>0</v>
      </c>
      <c r="M207" s="52">
        <f>VLOOKUP($G207,[1]食材檔!$B$1:$I$65536,7,FALSE)</f>
        <v>0</v>
      </c>
      <c r="N207" s="52">
        <f>VLOOKUP($G207,[1]食材檔!$B$1:$I$65536,8,FALSE)</f>
        <v>0</v>
      </c>
      <c r="O207" s="55" t="e">
        <f t="shared" si="11"/>
        <v>#DIV/0!</v>
      </c>
      <c r="P207" s="42">
        <f>VLOOKUP($G207,[1]食材檔!$B$1:$M$65536,11,FALSE)/100*H207</f>
        <v>0</v>
      </c>
    </row>
    <row r="208" spans="4:19">
      <c r="E208" s="52"/>
      <c r="F208" s="53"/>
      <c r="G208" s="53">
        <f>VLOOKUP($E$202,[1]明細總表!$C$1:$AB$65536,15,FALSE)</f>
        <v>0</v>
      </c>
      <c r="H208" s="53">
        <f>VLOOKUP($E$202,[1]明細總表!$C$1:$AB$65536,16,FALSE)</f>
        <v>0</v>
      </c>
      <c r="I208" s="52">
        <f>VLOOKUP($G208,[1]食材檔!$B$1:$I$65536,3,FALSE)</f>
        <v>0</v>
      </c>
      <c r="J208" s="54" t="e">
        <f t="shared" si="12"/>
        <v>#DIV/0!</v>
      </c>
      <c r="K208" s="54"/>
      <c r="L208" s="52">
        <f>VLOOKUP($G208,[1]食材檔!$B$1:$I$65536,4,FALSE)</f>
        <v>0</v>
      </c>
      <c r="M208" s="52">
        <f>VLOOKUP($G208,[1]食材檔!$B$1:$I$65536,7,FALSE)</f>
        <v>0</v>
      </c>
      <c r="N208" s="52">
        <f>VLOOKUP($G208,[1]食材檔!$B$1:$I$65536,8,FALSE)</f>
        <v>0</v>
      </c>
      <c r="O208" s="55" t="e">
        <f t="shared" si="11"/>
        <v>#DIV/0!</v>
      </c>
      <c r="P208" s="42">
        <f>VLOOKUP($G208,[1]食材檔!$B$1:$M$65536,11,FALSE)/100*H208</f>
        <v>0</v>
      </c>
    </row>
    <row r="209" spans="4:22">
      <c r="E209" s="52"/>
      <c r="F209" s="53"/>
      <c r="G209" s="53">
        <f>VLOOKUP($E$202,[1]明細總表!$C$1:$AB$65536,17,FALSE)</f>
        <v>0</v>
      </c>
      <c r="H209" s="53">
        <f>VLOOKUP($E$202,[1]明細總表!$C$1:$AB$65536,18,FALSE)</f>
        <v>0</v>
      </c>
      <c r="I209" s="52">
        <f>VLOOKUP($G209,[1]食材檔!$B$1:$I$65536,3,FALSE)</f>
        <v>0</v>
      </c>
      <c r="J209" s="54" t="e">
        <f t="shared" si="12"/>
        <v>#DIV/0!</v>
      </c>
      <c r="K209" s="54"/>
      <c r="L209" s="52">
        <f>VLOOKUP($G209,[1]食材檔!$B$1:$I$65536,4,FALSE)</f>
        <v>0</v>
      </c>
      <c r="M209" s="52">
        <f>VLOOKUP($G209,[1]食材檔!$B$1:$I$65536,7,FALSE)</f>
        <v>0</v>
      </c>
      <c r="N209" s="52">
        <f>VLOOKUP($G209,[1]食材檔!$B$1:$I$65536,8,FALSE)</f>
        <v>0</v>
      </c>
      <c r="O209" s="55" t="e">
        <f t="shared" si="11"/>
        <v>#DIV/0!</v>
      </c>
      <c r="P209" s="42">
        <f>VLOOKUP($G209,[1]食材檔!$B$1:$M$65536,11,FALSE)/100*H209</f>
        <v>0</v>
      </c>
    </row>
    <row r="210" spans="4:22">
      <c r="E210" s="52"/>
      <c r="F210" s="53"/>
      <c r="G210" s="53">
        <f>VLOOKUP($E$202,[1]明細總表!$C$1:$AB$65536,19,FALSE)</f>
        <v>0</v>
      </c>
      <c r="H210" s="53">
        <f>VLOOKUP($E$202,[1]明細總表!$C$1:$AB$65536,20,FALSE)</f>
        <v>0</v>
      </c>
      <c r="I210" s="52">
        <f>VLOOKUP($G210,[1]食材檔!$B$1:$I$65536,3,FALSE)</f>
        <v>0</v>
      </c>
      <c r="J210" s="54" t="e">
        <f t="shared" si="12"/>
        <v>#DIV/0!</v>
      </c>
      <c r="K210" s="54"/>
      <c r="L210" s="52">
        <f>VLOOKUP($G210,[1]食材檔!$B$1:$I$65536,4,FALSE)</f>
        <v>0</v>
      </c>
      <c r="M210" s="52">
        <f>VLOOKUP($G210,[1]食材檔!$B$1:$I$65536,7,FALSE)</f>
        <v>0</v>
      </c>
      <c r="N210" s="52">
        <f>VLOOKUP($G210,[1]食材檔!$B$1:$I$65536,8,FALSE)</f>
        <v>0</v>
      </c>
      <c r="O210" s="55" t="e">
        <f t="shared" si="11"/>
        <v>#DIV/0!</v>
      </c>
      <c r="P210" s="42">
        <f>VLOOKUP($G210,[1]食材檔!$B$1:$M$65536,11,FALSE)/100*H210</f>
        <v>0</v>
      </c>
    </row>
    <row r="211" spans="4:22">
      <c r="E211" s="68"/>
      <c r="F211" s="53"/>
      <c r="G211" s="12">
        <f>VLOOKUP($E$202,[1]明細總表!$C$1:$AB$65536,21,FALSE)</f>
        <v>0</v>
      </c>
      <c r="H211" s="12">
        <f>VLOOKUP($E$202,[1]明細總表!$C$1:$AB$65536,22,FALSE)</f>
        <v>0</v>
      </c>
      <c r="I211" s="11">
        <f>VLOOKUP($G211,[1]食材檔!$B$1:$I$65536,3,FALSE)</f>
        <v>0</v>
      </c>
      <c r="J211" s="69">
        <f>H211*730/1000</f>
        <v>0</v>
      </c>
      <c r="K211" s="69"/>
      <c r="L211" s="52">
        <f>VLOOKUP($G211,[1]食材檔!$B$1:$I$65536,4,FALSE)</f>
        <v>0</v>
      </c>
      <c r="M211" s="52">
        <f>VLOOKUP($G211,[1]食材檔!$B$1:$I$65536,7,FALSE)</f>
        <v>0</v>
      </c>
      <c r="N211" s="52">
        <f>VLOOKUP($G211,[1]食材檔!$B$1:$I$65536,8,FALSE)</f>
        <v>0</v>
      </c>
      <c r="O211" s="55" t="e">
        <f t="shared" si="11"/>
        <v>#DIV/0!</v>
      </c>
      <c r="P211" s="42">
        <f>VLOOKUP($G211,[1]食材檔!$B$1:$M$65536,11,FALSE)/100*H211</f>
        <v>0</v>
      </c>
    </row>
    <row r="212" spans="4:22">
      <c r="D212" s="13">
        <f>SUM(H212:H216)</f>
        <v>81.5</v>
      </c>
      <c r="E212" s="38" t="str">
        <f>VLOOKUP(G188,[1]麗山菜單!B7:H7,6,FALSE)</f>
        <v>薑絲地瓜葉</v>
      </c>
      <c r="F212" s="39">
        <f>VLOOKUP($E$212,[1]明細總表!$C$1:$AB$65536,2,FALSE)</f>
        <v>2</v>
      </c>
      <c r="G212" s="9" t="str">
        <f>VLOOKUP($E$212,[1]明細總表!$C$1:$AB$65536,3,FALSE)</f>
        <v>地瓜葉(切)</v>
      </c>
      <c r="H212" s="39">
        <f>VLOOKUP($E$212,[1]明細總表!$C$1:$AB$65536,4,FALSE)</f>
        <v>81</v>
      </c>
      <c r="I212" s="8">
        <f>VLOOKUP($G212,[1]食材檔!$B$1:$I$65536,3,FALSE)</f>
        <v>1000</v>
      </c>
      <c r="J212" s="45">
        <f t="shared" si="12"/>
        <v>184.59899999999999</v>
      </c>
      <c r="K212" s="45"/>
      <c r="L212" s="38" t="str">
        <f>VLOOKUP($G212,[1]食材檔!$B$1:$I$65536,4,FALSE)</f>
        <v>kg</v>
      </c>
      <c r="M212" s="38">
        <f>VLOOKUP($G212,[1]食材檔!$B$1:$I$65536,7,FALSE)</f>
        <v>100</v>
      </c>
      <c r="N212" s="38">
        <f>VLOOKUP($G212,[1]食材檔!$B$1:$I$65536,8,FALSE)</f>
        <v>3</v>
      </c>
      <c r="O212" s="41">
        <f t="shared" si="11"/>
        <v>0.81</v>
      </c>
      <c r="P212" s="42">
        <f>VLOOKUP($G212,[1]食材檔!$B$1:$M$65536,11,FALSE)/100*H212</f>
        <v>85.05</v>
      </c>
      <c r="V212" s="57">
        <f>E187/E188*J212</f>
        <v>102.05999999999999</v>
      </c>
    </row>
    <row r="213" spans="4:22">
      <c r="E213" s="38"/>
      <c r="F213" s="39"/>
      <c r="G213" s="39" t="str">
        <f>VLOOKUP($E$212,[1]明細總表!$C$1:$AB$65536,5,FALSE)</f>
        <v>薑絲</v>
      </c>
      <c r="H213" s="39">
        <f>VLOOKUP($E$212,[1]明細總表!$C$1:$AB$65536,6,FALSE)</f>
        <v>0.5</v>
      </c>
      <c r="I213" s="38">
        <f>VLOOKUP($G213,[1]食材檔!$B$1:$I$65536,3,FALSE)</f>
        <v>1000</v>
      </c>
      <c r="J213" s="56">
        <f t="shared" si="12"/>
        <v>1.1395</v>
      </c>
      <c r="K213" s="56"/>
      <c r="L213" s="38" t="str">
        <f>VLOOKUP($G213,[1]食材檔!$B$1:$I$65536,4,FALSE)</f>
        <v>kg</v>
      </c>
      <c r="M213" s="38">
        <f>VLOOKUP($G213,[1]食材檔!$B$1:$I$65536,7,FALSE)</f>
        <v>100</v>
      </c>
      <c r="N213" s="38">
        <f>VLOOKUP($G213,[1]食材檔!$B$1:$I$65536,8,FALSE)</f>
        <v>3</v>
      </c>
      <c r="O213" s="41">
        <f t="shared" si="11"/>
        <v>5.0000000000000001E-3</v>
      </c>
      <c r="P213" s="42">
        <f>VLOOKUP($G213,[1]食材檔!$B$1:$M$65536,11,FALSE)/100*H213</f>
        <v>0.105</v>
      </c>
      <c r="V213" s="58">
        <f>F187/E188*J212</f>
        <v>127.41299999999998</v>
      </c>
    </row>
    <row r="214" spans="4:22">
      <c r="E214" s="38"/>
      <c r="F214" s="39"/>
      <c r="G214" s="39">
        <f>VLOOKUP($E$212,[1]明細總表!$C$1:$AB$65536,7,FALSE)</f>
        <v>0</v>
      </c>
      <c r="H214" s="39">
        <f>VLOOKUP($E$212,[1]明細總表!$C$1:$AB$65536,8,FALSE)</f>
        <v>0</v>
      </c>
      <c r="I214" s="38">
        <f>VLOOKUP($G214,[1]食材檔!$B$1:$I$65536,3,FALSE)</f>
        <v>0</v>
      </c>
      <c r="J214" s="56" t="e">
        <f t="shared" si="12"/>
        <v>#DIV/0!</v>
      </c>
      <c r="K214" s="56"/>
      <c r="L214" s="38">
        <f>VLOOKUP($G214,[1]食材檔!$B$1:$I$65536,4,FALSE)</f>
        <v>0</v>
      </c>
      <c r="M214" s="38">
        <f>VLOOKUP($G214,[1]食材檔!$B$1:$I$65536,7,FALSE)</f>
        <v>0</v>
      </c>
      <c r="N214" s="38">
        <f>VLOOKUP($G214,[1]食材檔!$B$1:$I$65536,8,FALSE)</f>
        <v>0</v>
      </c>
      <c r="O214" s="41" t="e">
        <f t="shared" si="11"/>
        <v>#DIV/0!</v>
      </c>
      <c r="P214" s="42">
        <f>VLOOKUP($G214,[1]食材檔!$B$1:$M$65536,11,FALSE)/100*H214</f>
        <v>0</v>
      </c>
    </row>
    <row r="215" spans="4:22">
      <c r="E215" s="38"/>
      <c r="F215" s="39"/>
      <c r="G215" s="39">
        <f>VLOOKUP($E$212,[1]明細總表!$C$1:$AB$65536,9,FALSE)</f>
        <v>0</v>
      </c>
      <c r="H215" s="39">
        <f>VLOOKUP($E$212,[1]明細總表!$C$1:$AB$65536,10,FALSE)</f>
        <v>0</v>
      </c>
      <c r="I215" s="38">
        <f>VLOOKUP($G215,[1]食材檔!$B$1:$I$65536,3,FALSE)</f>
        <v>0</v>
      </c>
      <c r="J215" s="56" t="e">
        <f t="shared" si="12"/>
        <v>#DIV/0!</v>
      </c>
      <c r="K215" s="56"/>
      <c r="L215" s="38">
        <f>VLOOKUP($G215,[1]食材檔!$B$1:$I$65536,4,FALSE)</f>
        <v>0</v>
      </c>
      <c r="M215" s="38">
        <f>VLOOKUP($G215,[1]食材檔!$B$1:$I$65536,7,FALSE)</f>
        <v>0</v>
      </c>
      <c r="N215" s="38">
        <f>VLOOKUP($G215,[1]食材檔!$B$1:$I$65536,8,FALSE)</f>
        <v>0</v>
      </c>
      <c r="O215" s="41" t="e">
        <f t="shared" si="11"/>
        <v>#DIV/0!</v>
      </c>
      <c r="P215" s="42">
        <f>VLOOKUP($G215,[1]食材檔!$B$1:$M$65536,11,FALSE)/100*H215</f>
        <v>0</v>
      </c>
    </row>
    <row r="216" spans="4:22">
      <c r="E216" s="38"/>
      <c r="F216" s="39"/>
      <c r="G216" s="39">
        <f>VLOOKUP($E$212,[1]明細總表!$C$1:$AB$65536,11,FALSE)</f>
        <v>0</v>
      </c>
      <c r="H216" s="39">
        <f>VLOOKUP($E$212,[1]明細總表!$C$1:$AB$65536,12,FALSE)</f>
        <v>0</v>
      </c>
      <c r="I216" s="38">
        <f>VLOOKUP($G216,[1]食材檔!$B$1:$I$65536,3,FALSE)</f>
        <v>0</v>
      </c>
      <c r="J216" s="56" t="e">
        <f t="shared" si="12"/>
        <v>#DIV/0!</v>
      </c>
      <c r="K216" s="56"/>
      <c r="L216" s="38">
        <f>VLOOKUP($G216,[1]食材檔!$B$1:$I$65536,4,FALSE)</f>
        <v>0</v>
      </c>
      <c r="M216" s="38">
        <f>VLOOKUP($G216,[1]食材檔!$B$1:$I$65536,7,FALSE)</f>
        <v>0</v>
      </c>
      <c r="N216" s="38">
        <f>VLOOKUP($G216,[1]食材檔!$B$1:$I$65536,8,FALSE)</f>
        <v>0</v>
      </c>
      <c r="O216" s="41" t="e">
        <f t="shared" si="11"/>
        <v>#DIV/0!</v>
      </c>
      <c r="P216" s="42">
        <f>VLOOKUP($G216,[1]食材檔!$B$1:$M$65536,11,FALSE)/100*H216</f>
        <v>0</v>
      </c>
    </row>
    <row r="217" spans="4:22">
      <c r="D217" s="13">
        <f>SUM(H217:H226)-12</f>
        <v>43.25</v>
      </c>
      <c r="E217" s="52" t="str">
        <f>VLOOKUP(G188,[1]麗山菜單!B7:H7,7,FALSE)</f>
        <v>奶油菇菇濃湯</v>
      </c>
      <c r="F217" s="53">
        <f>VLOOKUP($E$217,[1]明細總表!$C$1:$AB$65536,2,FALSE)</f>
        <v>10</v>
      </c>
      <c r="G217" s="53" t="str">
        <f>VLOOKUP($E$217,[1]明細總表!$C$1:$AB$65536,3,FALSE)</f>
        <v>CAS冷凍玉米粒</v>
      </c>
      <c r="H217" s="75">
        <f>VLOOKUP($E$217,[1]明細總表!$C$1:$AB$65536,4,FALSE)+3</f>
        <v>18</v>
      </c>
      <c r="I217" s="52">
        <f>VLOOKUP($G217,[1]食材檔!$B$1:$I$65536,3,FALSE)</f>
        <v>1000</v>
      </c>
      <c r="J217" s="54">
        <f t="shared" si="12"/>
        <v>41.021999999999998</v>
      </c>
      <c r="K217" s="54"/>
      <c r="L217" s="52" t="str">
        <f>VLOOKUP($G217,[1]食材檔!$B$1:$I$65536,4,FALSE)</f>
        <v>kg</v>
      </c>
      <c r="M217" s="52">
        <f>VLOOKUP($G217,[1]食材檔!$B$1:$I$65536,7,FALSE)</f>
        <v>85</v>
      </c>
      <c r="N217" s="52">
        <f>VLOOKUP($G217,[1]食材檔!$B$1:$I$65536,8,FALSE)</f>
        <v>1</v>
      </c>
      <c r="O217" s="55">
        <f t="shared" si="11"/>
        <v>0.21176470588235294</v>
      </c>
      <c r="P217" s="42">
        <f>VLOOKUP($G217,[1]食材檔!$B$1:$M$65536,11,FALSE)/100*H217</f>
        <v>0.54</v>
      </c>
    </row>
    <row r="218" spans="4:22">
      <c r="E218" s="52"/>
      <c r="F218" s="53"/>
      <c r="G218" s="53" t="str">
        <f>VLOOKUP($E$217,[1]明細總表!$C$1:$AB$65536,5,FALSE)</f>
        <v>洋芋原件</v>
      </c>
      <c r="H218" s="75">
        <f>VLOOKUP($E$217,[1]明細總表!$C$1:$AB$65536,6,FALSE)-6</f>
        <v>9</v>
      </c>
      <c r="I218" s="52">
        <f>VLOOKUP($G218,[1]食材檔!$B$1:$I$65536,3,FALSE)</f>
        <v>1000</v>
      </c>
      <c r="J218" s="54">
        <f t="shared" si="12"/>
        <v>20.510999999999999</v>
      </c>
      <c r="K218" s="54"/>
      <c r="L218" s="52" t="str">
        <f>VLOOKUP($G218,[1]食材檔!$B$1:$I$65536,4,FALSE)</f>
        <v>kg</v>
      </c>
      <c r="M218" s="52">
        <f>VLOOKUP($G218,[1]食材檔!$B$1:$I$65536,7,FALSE)</f>
        <v>90</v>
      </c>
      <c r="N218" s="52">
        <f>VLOOKUP($G218,[1]食材檔!$B$1:$I$65536,8,FALSE)</f>
        <v>1</v>
      </c>
      <c r="O218" s="55">
        <f t="shared" si="11"/>
        <v>0.1</v>
      </c>
      <c r="P218" s="42">
        <f>VLOOKUP($G218,[1]食材檔!$B$1:$M$65536,11,FALSE)/100*H218</f>
        <v>0.36</v>
      </c>
    </row>
    <row r="219" spans="4:22">
      <c r="E219" s="52"/>
      <c r="F219" s="53"/>
      <c r="G219" s="53" t="str">
        <f>VLOOKUP($E$217,[1]明細總表!$C$1:$AB$65536,7,FALSE)</f>
        <v>剝皮洋蔥原件</v>
      </c>
      <c r="H219" s="53">
        <f>VLOOKUP($E$217,[1]明細總表!$C$1:$AB$65536,8,FALSE)</f>
        <v>3</v>
      </c>
      <c r="I219" s="52">
        <f>VLOOKUP($G219,[1]食材檔!$B$1:$I$65536,3,FALSE)</f>
        <v>1000</v>
      </c>
      <c r="J219" s="54">
        <f t="shared" si="12"/>
        <v>6.8369999999999997</v>
      </c>
      <c r="K219" s="54"/>
      <c r="L219" s="52" t="str">
        <f>VLOOKUP($G219,[1]食材檔!$B$1:$I$65536,4,FALSE)</f>
        <v>kg</v>
      </c>
      <c r="M219" s="52">
        <f>VLOOKUP($G219,[1]食材檔!$B$1:$I$65536,7,FALSE)</f>
        <v>100</v>
      </c>
      <c r="N219" s="52">
        <f>VLOOKUP($G219,[1]食材檔!$B$1:$I$65536,8,FALSE)</f>
        <v>3</v>
      </c>
      <c r="O219" s="55">
        <f t="shared" si="11"/>
        <v>0.03</v>
      </c>
      <c r="P219" s="42">
        <f>VLOOKUP($G219,[1]食材檔!$B$1:$M$65536,11,FALSE)/100*H219</f>
        <v>0.69000000000000006</v>
      </c>
    </row>
    <row r="220" spans="4:22">
      <c r="E220" s="52"/>
      <c r="F220" s="53"/>
      <c r="G220" s="53" t="str">
        <f>VLOOKUP($E$217,[1]明細總表!$C$1:$AB$65536,9,FALSE)</f>
        <v>杏鮑菇原件</v>
      </c>
      <c r="H220" s="75">
        <f>VLOOKUP($E$217,[1]明細總表!$C$1:$AB$65536,10,FALSE)+1</f>
        <v>4</v>
      </c>
      <c r="I220" s="52">
        <f>VLOOKUP($G220,[1]食材檔!$B$1:$I$65536,3,FALSE)</f>
        <v>1000</v>
      </c>
      <c r="J220" s="54">
        <f t="shared" si="12"/>
        <v>9.1159999999999997</v>
      </c>
      <c r="K220" s="54"/>
      <c r="L220" s="52" t="str">
        <f>VLOOKUP($G220,[1]食材檔!$B$1:$I$65536,4,FALSE)</f>
        <v>kg</v>
      </c>
      <c r="M220" s="52">
        <f>VLOOKUP($G220,[1]食材檔!$B$1:$I$65536,7,FALSE)</f>
        <v>100</v>
      </c>
      <c r="N220" s="52">
        <f>VLOOKUP($G220,[1]食材檔!$B$1:$I$65536,8,FALSE)</f>
        <v>3</v>
      </c>
      <c r="O220" s="55">
        <f t="shared" si="11"/>
        <v>0.04</v>
      </c>
      <c r="P220" s="42">
        <f>VLOOKUP($G220,[1]食材檔!$B$1:$M$65536,11,FALSE)/100*H220</f>
        <v>0.04</v>
      </c>
    </row>
    <row r="221" spans="4:22">
      <c r="E221" s="52"/>
      <c r="F221" s="53"/>
      <c r="G221" s="53" t="str">
        <f>VLOOKUP($E$217,[1]明細總表!$C$1:$AB$65536,11,FALSE)</f>
        <v>鴻喜菇</v>
      </c>
      <c r="H221" s="75">
        <f>VLOOKUP($E$217,[1]明細總表!$C$1:$AB$65536,12,FALSE)+1</f>
        <v>4</v>
      </c>
      <c r="I221" s="52">
        <f>VLOOKUP($G221,[1]食材檔!$B$1:$I$65536,3,FALSE)</f>
        <v>1000</v>
      </c>
      <c r="J221" s="54">
        <f t="shared" si="12"/>
        <v>9.1159999999999997</v>
      </c>
      <c r="K221" s="54"/>
      <c r="L221" s="52" t="str">
        <f>VLOOKUP($G221,[1]食材檔!$B$1:$I$65536,4,FALSE)</f>
        <v>kg</v>
      </c>
      <c r="M221" s="52">
        <f>VLOOKUP($G221,[1]食材檔!$B$1:$I$65536,7,FALSE)</f>
        <v>100</v>
      </c>
      <c r="N221" s="52">
        <f>VLOOKUP($G221,[1]食材檔!$B$1:$I$65536,8,FALSE)</f>
        <v>3</v>
      </c>
      <c r="O221" s="55">
        <f t="shared" si="11"/>
        <v>0.04</v>
      </c>
      <c r="P221" s="42">
        <f>VLOOKUP($G221,[1]食材檔!$B$1:$M$65536,11,FALSE)/100*H221</f>
        <v>0.08</v>
      </c>
    </row>
    <row r="222" spans="4:22">
      <c r="E222" s="52"/>
      <c r="F222" s="53"/>
      <c r="G222" s="53" t="str">
        <f>VLOOKUP($E$217,[1]明細總表!$C$1:$AB$65536,13,FALSE)</f>
        <v>紅蘿蔔小丁</v>
      </c>
      <c r="H222" s="75">
        <f>VLOOKUP($E$217,[1]明細總表!$C$1:$AB$65536,14,FALSE)+2</f>
        <v>5</v>
      </c>
      <c r="I222" s="52">
        <f>VLOOKUP($G222,[1]食材檔!$B$1:$I$65536,3,FALSE)</f>
        <v>1000</v>
      </c>
      <c r="J222" s="54">
        <f t="shared" si="12"/>
        <v>11.395</v>
      </c>
      <c r="K222" s="54"/>
      <c r="L222" s="52" t="str">
        <f>VLOOKUP($G222,[1]食材檔!$B$1:$I$65536,4,FALSE)</f>
        <v>kg</v>
      </c>
      <c r="M222" s="52">
        <f>VLOOKUP($G222,[1]食材檔!$B$1:$I$65536,7,FALSE)</f>
        <v>100</v>
      </c>
      <c r="N222" s="52">
        <f>VLOOKUP($G222,[1]食材檔!$B$1:$I$65536,8,FALSE)</f>
        <v>3</v>
      </c>
      <c r="O222" s="55">
        <f t="shared" si="11"/>
        <v>0.05</v>
      </c>
      <c r="P222" s="42">
        <f>VLOOKUP($G222,[1]食材檔!$B$1:$M$65536,11,FALSE)/100*H222</f>
        <v>1.35</v>
      </c>
    </row>
    <row r="223" spans="4:22">
      <c r="E223" s="52"/>
      <c r="F223" s="53"/>
      <c r="G223" s="53" t="str">
        <f>VLOOKUP($E$217,[1]明細總表!$C$1:$AB$65536,15,FALSE)</f>
        <v>義大利香料</v>
      </c>
      <c r="H223" s="53">
        <f>VLOOKUP($E$217,[1]明細總表!$C$1:$AB$65536,16,FALSE)</f>
        <v>0.25</v>
      </c>
      <c r="I223" s="52">
        <f>VLOOKUP($G223,[1]食材檔!$B$1:$I$65536,3,FALSE)</f>
        <v>1000</v>
      </c>
      <c r="J223" s="54">
        <f t="shared" si="12"/>
        <v>0.56974999999999998</v>
      </c>
      <c r="K223" s="54"/>
      <c r="L223" s="52" t="str">
        <f>VLOOKUP($G223,[1]食材檔!$B$1:$I$65536,4,FALSE)</f>
        <v>kg</v>
      </c>
      <c r="M223" s="52">
        <f>VLOOKUP($G223,[1]食材檔!$B$1:$I$65536,7,FALSE)</f>
        <v>0</v>
      </c>
      <c r="N223" s="52">
        <f>VLOOKUP($G223,[1]食材檔!$B$1:$I$65536,8,FALSE)</f>
        <v>0</v>
      </c>
      <c r="O223" s="55" t="e">
        <f t="shared" si="11"/>
        <v>#DIV/0!</v>
      </c>
      <c r="P223" s="42">
        <f>VLOOKUP($G223,[1]食材檔!$B$1:$M$65536,11,FALSE)/100*H223</f>
        <v>0</v>
      </c>
    </row>
    <row r="224" spans="4:22">
      <c r="E224" s="52"/>
      <c r="F224" s="53"/>
      <c r="G224" s="53" t="str">
        <f>VLOOKUP($E$217,[1]明細總表!$C$1:$AB$65536,17,FALSE)</f>
        <v>奶粉</v>
      </c>
      <c r="H224" s="53">
        <f>VLOOKUP($E$217,[1]明細總表!$C$1:$AB$65536,18,FALSE)</f>
        <v>8</v>
      </c>
      <c r="I224" s="52">
        <f>VLOOKUP($G224,[1]食材檔!$B$1:$I$65536,3,FALSE)</f>
        <v>1000</v>
      </c>
      <c r="J224" s="54">
        <f t="shared" si="12"/>
        <v>18.231999999999999</v>
      </c>
      <c r="K224" s="54"/>
      <c r="L224" s="52" t="str">
        <f>VLOOKUP($G224,[1]食材檔!$B$1:$I$65536,4,FALSE)</f>
        <v>kg</v>
      </c>
      <c r="M224" s="52">
        <f>VLOOKUP($G224,[1]食材檔!$B$1:$I$65536,7,FALSE)</f>
        <v>25</v>
      </c>
      <c r="N224" s="52">
        <f>VLOOKUP($G224,[1]食材檔!$B$1:$I$65536,8,FALSE)</f>
        <v>5</v>
      </c>
      <c r="O224" s="55">
        <f t="shared" si="11"/>
        <v>0.32</v>
      </c>
      <c r="P224" s="42">
        <f>VLOOKUP($G224,[1]食材檔!$B$1:$M$65536,11,FALSE)/100*H224</f>
        <v>72.959999999999994</v>
      </c>
    </row>
    <row r="225" spans="4:21">
      <c r="E225" s="52"/>
      <c r="F225" s="53"/>
      <c r="G225" s="53" t="str">
        <f>VLOOKUP($E$217,[1]明細總表!$C$1:$AB$65536,19,FALSE)</f>
        <v>麵粉</v>
      </c>
      <c r="H225" s="53">
        <f>VLOOKUP($E$217,[1]明細總表!$C$1:$AB$65536,20,FALSE)</f>
        <v>2</v>
      </c>
      <c r="I225" s="52">
        <f>VLOOKUP($G225,[1]食材檔!$B$1:$I$65536,3,FALSE)</f>
        <v>1000</v>
      </c>
      <c r="J225" s="54">
        <f t="shared" si="12"/>
        <v>4.5579999999999998</v>
      </c>
      <c r="K225" s="54"/>
      <c r="L225" s="52" t="str">
        <f>VLOOKUP($G225,[1]食材檔!$B$1:$I$65536,4,FALSE)</f>
        <v>kg</v>
      </c>
      <c r="M225" s="52">
        <f>VLOOKUP($G225,[1]食材檔!$B$1:$I$65536,7,FALSE)</f>
        <v>20</v>
      </c>
      <c r="N225" s="52">
        <f>VLOOKUP($G225,[1]食材檔!$B$1:$I$65536,8,FALSE)</f>
        <v>1</v>
      </c>
      <c r="O225" s="55">
        <f t="shared" si="11"/>
        <v>0.1</v>
      </c>
      <c r="P225" s="42">
        <f>VLOOKUP($G225,[1]食材檔!$B$1:$M$65536,11,FALSE)/100*H225</f>
        <v>0</v>
      </c>
    </row>
    <row r="226" spans="4:21">
      <c r="E226" s="52"/>
      <c r="F226" s="53"/>
      <c r="G226" s="53" t="str">
        <f>VLOOKUP($E$217,[1]明細總表!$C$1:$AB$65536,21,FALSE)</f>
        <v>奶油</v>
      </c>
      <c r="H226" s="53">
        <f>VLOOKUP($E$217,[1]明細總表!$C$1:$AB$65536,22,FALSE)</f>
        <v>2</v>
      </c>
      <c r="I226" s="52">
        <f>VLOOKUP($G226,[1]食材檔!$B$1:$I$65536,3,FALSE)</f>
        <v>10000</v>
      </c>
      <c r="J226" s="54">
        <f t="shared" si="12"/>
        <v>0.45579999999999998</v>
      </c>
      <c r="K226" s="54"/>
      <c r="L226" s="52" t="str">
        <f>VLOOKUP($G226,[1]食材檔!$B$1:$I$65536,4,FALSE)</f>
        <v>箱</v>
      </c>
      <c r="M226" s="52">
        <f>VLOOKUP($G226,[1]食材檔!$B$1:$I$65536,7,FALSE)</f>
        <v>6</v>
      </c>
      <c r="N226" s="52">
        <f>VLOOKUP($G226,[1]食材檔!$B$1:$I$65536,8,FALSE)</f>
        <v>6</v>
      </c>
      <c r="O226" s="55">
        <f t="shared" si="11"/>
        <v>0.33333333333333331</v>
      </c>
      <c r="P226" s="42">
        <f>VLOOKUP($G226,[1]食材檔!$B$1:$M$65536,11,FALSE)/100*H226</f>
        <v>0.4</v>
      </c>
    </row>
    <row r="227" spans="4:21">
      <c r="D227" s="13">
        <f>SUM(H227:H229)</f>
        <v>80</v>
      </c>
      <c r="E227" s="38" t="str">
        <f>VLOOKUP(G188,[1]麗山菜單!B7:H7,3,FALSE)</f>
        <v>有機糙米飯</v>
      </c>
      <c r="F227" s="39">
        <f>VLOOKUP($E$227,[1]明細總表!$C$1:$AB$65536,2,FALSE)</f>
        <v>2</v>
      </c>
      <c r="G227" s="39" t="str">
        <f>VLOOKUP($E$227,[1]明細總表!$C$1:$AB$65536,3,FALSE)</f>
        <v>有機白米</v>
      </c>
      <c r="H227" s="39">
        <f>VLOOKUP($E$227,[1]明細總表!$C$1:$AB$65536,4,FALSE)</f>
        <v>65</v>
      </c>
      <c r="I227" s="38">
        <f>VLOOKUP($G227,[1]食材檔!$B$1:$I$65536,3,FALSE)</f>
        <v>1000</v>
      </c>
      <c r="J227" s="56">
        <f t="shared" si="12"/>
        <v>148.13499999999999</v>
      </c>
      <c r="K227" s="56"/>
      <c r="L227" s="38" t="str">
        <f>VLOOKUP($G227,[1]食材檔!$B$1:$I$65536,4,FALSE)</f>
        <v>kg</v>
      </c>
      <c r="M227" s="38">
        <f>VLOOKUP($G227,[1]食材檔!$B$1:$I$65536,7,FALSE)</f>
        <v>20</v>
      </c>
      <c r="N227" s="38">
        <f>VLOOKUP($G227,[1]食材檔!$B$1:$I$65536,8,FALSE)</f>
        <v>1</v>
      </c>
      <c r="O227" s="41">
        <f t="shared" si="11"/>
        <v>3.25</v>
      </c>
      <c r="P227" s="42">
        <v>0</v>
      </c>
    </row>
    <row r="228" spans="4:21">
      <c r="E228" s="38"/>
      <c r="F228" s="39"/>
      <c r="G228" s="39" t="str">
        <f>VLOOKUP($E$227,[1]明細總表!$C$1:$AB$65536,5,FALSE)</f>
        <v>有機糙米</v>
      </c>
      <c r="H228" s="39">
        <f>VLOOKUP($E$227,[1]明細總表!$C$1:$AB$65536,6,FALSE)</f>
        <v>15</v>
      </c>
      <c r="I228" s="38">
        <f>VLOOKUP($G228,[1]食材檔!$B$1:$I$65536,3,FALSE)</f>
        <v>1000</v>
      </c>
      <c r="J228" s="56">
        <f t="shared" si="12"/>
        <v>34.185000000000002</v>
      </c>
      <c r="K228" s="56"/>
      <c r="L228" s="38" t="str">
        <f>VLOOKUP($G228,[1]食材檔!$B$1:$I$65536,4,FALSE)</f>
        <v>kg</v>
      </c>
      <c r="M228" s="38">
        <f>VLOOKUP($G228,[1]食材檔!$B$1:$I$65536,7,FALSE)</f>
        <v>20</v>
      </c>
      <c r="N228" s="38">
        <f>VLOOKUP($G228,[1]食材檔!$B$1:$I$65536,8,FALSE)</f>
        <v>1</v>
      </c>
      <c r="O228" s="41">
        <f t="shared" si="11"/>
        <v>0.75</v>
      </c>
      <c r="P228" s="42">
        <v>0</v>
      </c>
    </row>
    <row r="229" spans="4:21">
      <c r="E229" s="38" t="s">
        <v>115</v>
      </c>
      <c r="F229" s="39">
        <v>1</v>
      </c>
      <c r="G229" s="39" t="s">
        <v>116</v>
      </c>
      <c r="H229" s="39">
        <f>J229*1000/E188</f>
        <v>0</v>
      </c>
      <c r="I229" s="38"/>
      <c r="J229" s="56"/>
      <c r="K229" s="56"/>
      <c r="L229" s="38" t="s">
        <v>91</v>
      </c>
      <c r="M229" s="38">
        <v>5</v>
      </c>
      <c r="N229" s="38">
        <v>6</v>
      </c>
      <c r="O229" s="41">
        <f t="shared" si="11"/>
        <v>0</v>
      </c>
      <c r="P229" s="42">
        <f>VLOOKUP($G229,[1]食材檔!$B$1:$M$65536,11,FALSE)/100*H229</f>
        <v>0</v>
      </c>
    </row>
    <row r="230" spans="4:21">
      <c r="E230" s="52" t="s">
        <v>117</v>
      </c>
      <c r="F230" s="53"/>
      <c r="G230" s="53" t="s">
        <v>118</v>
      </c>
      <c r="H230" s="52"/>
      <c r="I230" s="52"/>
      <c r="J230" s="54"/>
      <c r="K230" s="54"/>
      <c r="L230" s="52" t="s">
        <v>91</v>
      </c>
      <c r="M230" s="52"/>
      <c r="N230" s="52"/>
      <c r="O230" s="55"/>
      <c r="P230" s="42">
        <f>VLOOKUP($G230,[1]食材檔!$B$1:$M$65536,11,FALSE)/100*H230</f>
        <v>0</v>
      </c>
    </row>
    <row r="231" spans="4:21">
      <c r="E231" s="52"/>
      <c r="F231" s="53"/>
      <c r="G231" s="53" t="s">
        <v>31</v>
      </c>
      <c r="H231" s="52"/>
      <c r="I231" s="52"/>
      <c r="J231" s="54"/>
      <c r="K231" s="54"/>
      <c r="L231" s="52" t="s">
        <v>91</v>
      </c>
      <c r="M231" s="52"/>
      <c r="N231" s="52"/>
      <c r="O231" s="55"/>
      <c r="P231" s="42">
        <f>VLOOKUP($G231,[1]食材檔!$B$1:$M$65536,11,FALSE)/100*H231</f>
        <v>0</v>
      </c>
    </row>
    <row r="232" spans="4:21">
      <c r="E232" s="52"/>
      <c r="F232" s="53"/>
      <c r="G232" s="53" t="s">
        <v>119</v>
      </c>
      <c r="H232" s="52"/>
      <c r="I232" s="52"/>
      <c r="J232" s="54"/>
      <c r="K232" s="54"/>
      <c r="L232" s="52" t="s">
        <v>91</v>
      </c>
      <c r="M232" s="52"/>
      <c r="N232" s="52"/>
      <c r="O232" s="55"/>
      <c r="P232" s="42">
        <f>VLOOKUP($G232,[1]食材檔!$B$1:$M$65536,11,FALSE)/100*H232</f>
        <v>0</v>
      </c>
    </row>
    <row r="233" spans="4:21">
      <c r="D233" s="16"/>
      <c r="E233" s="19">
        <f>VLOOKUP($H$234,[1]人數!$L$1:$S$65536,6,FALSE)</f>
        <v>1264</v>
      </c>
      <c r="F233" s="20">
        <f>VLOOKUP($H$234,[1]人數!$L$1:$S$65536,7,FALSE)</f>
        <v>1573</v>
      </c>
      <c r="G233" s="21"/>
    </row>
    <row r="234" spans="4:21">
      <c r="D234" s="16"/>
      <c r="E234" s="4">
        <f>VLOOKUP($H$234,[1]人數!$L$1:$S$65536,8,FALSE)</f>
        <v>2837</v>
      </c>
      <c r="G234" s="22">
        <f>[1]麗山菜單!B8</f>
        <v>45054</v>
      </c>
      <c r="H234" s="23" t="str">
        <f>VLOOKUP(G4,[1]麗山菜單!A8:I8,3,TRUE)</f>
        <v>一</v>
      </c>
      <c r="J234" s="24"/>
      <c r="K234" s="24"/>
      <c r="L234" s="13" t="str">
        <f>VLOOKUP(G234,[1]麗山菜單!A8:I8,4,TRUE)</f>
        <v>紅藜飯</v>
      </c>
    </row>
    <row r="235" spans="4:21">
      <c r="D235" s="61" t="s">
        <v>120</v>
      </c>
      <c r="E235" s="26" t="s">
        <v>93</v>
      </c>
      <c r="F235" s="7" t="s">
        <v>94</v>
      </c>
      <c r="G235" s="26" t="s">
        <v>121</v>
      </c>
      <c r="H235" s="26" t="s">
        <v>122</v>
      </c>
      <c r="I235" s="27" t="s">
        <v>97</v>
      </c>
      <c r="J235" s="28" t="s">
        <v>123</v>
      </c>
      <c r="K235" s="28"/>
      <c r="L235" s="29" t="s">
        <v>99</v>
      </c>
      <c r="M235" s="30" t="s">
        <v>124</v>
      </c>
      <c r="N235" s="31" t="s">
        <v>125</v>
      </c>
      <c r="O235" s="32" t="s">
        <v>126</v>
      </c>
      <c r="P235" s="33" t="s">
        <v>127</v>
      </c>
      <c r="Q235" s="13" t="s">
        <v>128</v>
      </c>
      <c r="R235" s="43">
        <f>SUMIFS(O236:O275,N236:N275,1)</f>
        <v>4.0117647058823529</v>
      </c>
      <c r="S235" s="35" t="s">
        <v>129</v>
      </c>
      <c r="T235" s="36">
        <f>R235*2+R236*7+R237*1+R240*8</f>
        <v>29.983779411764708</v>
      </c>
      <c r="U235" s="37">
        <f>T235*4/T238</f>
        <v>0.1756194008221158</v>
      </c>
    </row>
    <row r="236" spans="4:21">
      <c r="D236" s="13">
        <f>SUM(H236:H247)</f>
        <v>119</v>
      </c>
      <c r="E236" s="38" t="str">
        <f>VLOOKUP(G234,[1]麗山菜單!B8:H8,4,FALSE)</f>
        <v>金瓜燒肉</v>
      </c>
      <c r="F236" s="39">
        <f>VLOOKUP($E$236,[1]明細總表!$C$1:$AB$65536,2,FALSE)</f>
        <v>5</v>
      </c>
      <c r="G236" s="39" t="str">
        <f>VLOOKUP($E$236,[1]明細總表!$C$1:$AB$65536,3,FALSE)</f>
        <v>肉丁(後)</v>
      </c>
      <c r="H236" s="39">
        <f>VLOOKUP($E$236,[1]明細總表!$C$1:$AB$65536,4,FALSE)</f>
        <v>60</v>
      </c>
      <c r="I236" s="38">
        <f>VLOOKUP($G236,[1]食材檔!$B$1:$I$65536,3,FALSE)</f>
        <v>1000</v>
      </c>
      <c r="J236" s="56">
        <f>H236*$E$234/I236-230*H236/1000</f>
        <v>156.41999999999999</v>
      </c>
      <c r="K236" s="56"/>
      <c r="L236" s="38" t="str">
        <f>VLOOKUP($G236,[1]食材檔!$B$1:$I$65536,4,FALSE)</f>
        <v>kg</v>
      </c>
      <c r="M236" s="8">
        <f>VLOOKUP($G236,[1]食材檔!$B$1:$I$65536,7,FALSE)</f>
        <v>35</v>
      </c>
      <c r="N236" s="8">
        <f>VLOOKUP($G236,[1]食材檔!$B$1:$I$65536,8,FALSE)</f>
        <v>2</v>
      </c>
      <c r="O236" s="76">
        <f t="shared" ref="O236:O246" si="13">H236/M236</f>
        <v>1.7142857142857142</v>
      </c>
      <c r="P236" s="42">
        <f>VLOOKUP($G236,[1]食材檔!$B$1:$M$65536,11,FALSE)/100*H236</f>
        <v>2.4</v>
      </c>
      <c r="Q236" s="13" t="s">
        <v>106</v>
      </c>
      <c r="R236" s="62">
        <f>SUMIFS(O236:O275,N236:N275,2)</f>
        <v>2.9517857142857142</v>
      </c>
      <c r="S236" s="35" t="s">
        <v>130</v>
      </c>
      <c r="T236" s="44">
        <f>R236*5+R239*5+R240*8</f>
        <v>26.258928571428569</v>
      </c>
      <c r="U236" s="37">
        <f>T236*9/T238</f>
        <v>0.3460554050536091</v>
      </c>
    </row>
    <row r="237" spans="4:21">
      <c r="E237" s="77"/>
      <c r="F237" s="39"/>
      <c r="G237" s="39" t="str">
        <f>VLOOKUP($E$236,[1]明細總表!$C$1:$AB$65536,5,FALSE)</f>
        <v>南瓜原件</v>
      </c>
      <c r="H237" s="39">
        <f>VLOOKUP($E$236,[1]明細總表!$C$1:$AB$65536,6,FALSE)</f>
        <v>35</v>
      </c>
      <c r="I237" s="38">
        <f>VLOOKUP($G237,[1]食材檔!$B$1:$I$65536,3,FALSE)</f>
        <v>1000</v>
      </c>
      <c r="J237" s="56">
        <f>H237*$E$234/I237-230*H237/1000</f>
        <v>91.245000000000005</v>
      </c>
      <c r="K237" s="56"/>
      <c r="L237" s="38" t="str">
        <f>VLOOKUP($G237,[1]食材檔!$B$1:$I$65536,4,FALSE)</f>
        <v>kg</v>
      </c>
      <c r="M237" s="8">
        <f>VLOOKUP($G237,[1]食材檔!$B$1:$I$65536,7,FALSE)</f>
        <v>85</v>
      </c>
      <c r="N237" s="8">
        <f>VLOOKUP($G237,[1]食材檔!$B$1:$I$65536,8,FALSE)</f>
        <v>1</v>
      </c>
      <c r="O237" s="76">
        <f t="shared" si="13"/>
        <v>0.41176470588235292</v>
      </c>
      <c r="P237" s="42">
        <f>VLOOKUP($G237,[1]食材檔!$B$1:$M$65536,11,FALSE)/100*H237</f>
        <v>4.9000000000000004</v>
      </c>
      <c r="Q237" s="13" t="s">
        <v>131</v>
      </c>
      <c r="R237" s="46">
        <f>SUMIFS(O236:O275,N236:N275,3)</f>
        <v>1.29775</v>
      </c>
      <c r="S237" s="35" t="s">
        <v>132</v>
      </c>
      <c r="T237" s="44">
        <f>R235*15+R237*5+15+R240*12</f>
        <v>81.665220588235286</v>
      </c>
      <c r="U237" s="37">
        <f>T237*4/T238</f>
        <v>0.4783251941242751</v>
      </c>
    </row>
    <row r="238" spans="4:21">
      <c r="E238" s="38"/>
      <c r="F238" s="39"/>
      <c r="G238" s="39" t="str">
        <f>VLOOKUP($E$236,[1]明細總表!$C$1:$AB$65536,7,FALSE)</f>
        <v>剝皮洋蔥原件</v>
      </c>
      <c r="H238" s="39">
        <f>VLOOKUP($E$236,[1]明細總表!$C$1:$AB$65536,8,FALSE)</f>
        <v>7</v>
      </c>
      <c r="I238" s="38">
        <f>VLOOKUP($G238,[1]食材檔!$B$1:$I$65536,3,FALSE)</f>
        <v>1000</v>
      </c>
      <c r="J238" s="56">
        <f t="shared" ref="J238:J247" si="14">H238*$E$234/I238</f>
        <v>19.859000000000002</v>
      </c>
      <c r="K238" s="56"/>
      <c r="L238" s="38" t="str">
        <f>VLOOKUP($G238,[1]食材檔!$B$1:$I$65536,4,FALSE)</f>
        <v>kg</v>
      </c>
      <c r="M238" s="38">
        <f>VLOOKUP($G238,[1]食材檔!$B$1:$I$65536,7,FALSE)</f>
        <v>100</v>
      </c>
      <c r="N238" s="38">
        <f>VLOOKUP($G238,[1]食材檔!$B$1:$I$65536,8,FALSE)</f>
        <v>3</v>
      </c>
      <c r="O238" s="41">
        <f t="shared" si="13"/>
        <v>7.0000000000000007E-2</v>
      </c>
      <c r="P238" s="42">
        <f>VLOOKUP($G238,[1]食材檔!$B$1:$M$65536,11,FALSE)/100*H238</f>
        <v>1.61</v>
      </c>
      <c r="Q238" s="13" t="s">
        <v>110</v>
      </c>
      <c r="R238" s="46">
        <f>SUMIFS(O236:O275,N236:N275,4)+1</f>
        <v>1</v>
      </c>
      <c r="S238" s="47" t="s">
        <v>133</v>
      </c>
      <c r="T238" s="44">
        <f>T235*4+T236*9+T237*4</f>
        <v>682.92635714285711</v>
      </c>
      <c r="U238" s="37">
        <f>U235+U236+U237</f>
        <v>1</v>
      </c>
    </row>
    <row r="239" spans="4:21">
      <c r="E239" s="38"/>
      <c r="F239" s="39"/>
      <c r="G239" s="9" t="str">
        <f>VLOOKUP($E$236,[1]明細總表!$C$1:$AB$65536,9,FALSE)</f>
        <v>紅蘿蔔中丁</v>
      </c>
      <c r="H239" s="39">
        <f>VLOOKUP($E$236,[1]明細總表!$C$1:$AB$65536,10,FALSE)</f>
        <v>10</v>
      </c>
      <c r="I239" s="38">
        <f>VLOOKUP($G239,[1]食材檔!$B$1:$I$65536,3,FALSE)</f>
        <v>1000</v>
      </c>
      <c r="J239" s="56">
        <f t="shared" si="14"/>
        <v>28.37</v>
      </c>
      <c r="K239" s="56"/>
      <c r="L239" s="38" t="str">
        <f>VLOOKUP($G239,[1]食材檔!$B$1:$I$65536,4,FALSE)</f>
        <v>kg</v>
      </c>
      <c r="M239" s="38">
        <f>VLOOKUP($G239,[1]食材檔!$B$1:$I$65536,7,FALSE)</f>
        <v>100</v>
      </c>
      <c r="N239" s="38">
        <f>VLOOKUP($G239,[1]食材檔!$B$1:$I$65536,8,FALSE)</f>
        <v>3</v>
      </c>
      <c r="O239" s="41">
        <f t="shared" si="13"/>
        <v>0.1</v>
      </c>
      <c r="P239" s="42">
        <f>VLOOKUP($G239,[1]食材檔!$B$1:$M$65536,11,FALSE)/100*H239</f>
        <v>2.7</v>
      </c>
      <c r="Q239" s="13" t="s">
        <v>112</v>
      </c>
      <c r="R239" s="46">
        <f>SUMIFS(O236:O275,N236:N275,6)+2.3</f>
        <v>2.2999999999999998</v>
      </c>
    </row>
    <row r="240" spans="4:21">
      <c r="E240" s="38"/>
      <c r="F240" s="39"/>
      <c r="G240" s="39" t="str">
        <f>VLOOKUP($E$236,[1]明細總表!$C$1:$AB$65536,11,FALSE)</f>
        <v>杏鮑菇原件</v>
      </c>
      <c r="H240" s="39">
        <f>VLOOKUP($E$236,[1]明細總表!$C$1:$AB$65536,12,FALSE)</f>
        <v>7</v>
      </c>
      <c r="I240" s="38">
        <f>VLOOKUP($G240,[1]食材檔!$B$1:$I$65536,3,FALSE)</f>
        <v>1000</v>
      </c>
      <c r="J240" s="56">
        <f t="shared" si="14"/>
        <v>19.859000000000002</v>
      </c>
      <c r="K240" s="56"/>
      <c r="L240" s="38" t="str">
        <f>VLOOKUP($G240,[1]食材檔!$B$1:$I$65536,4,FALSE)</f>
        <v>kg</v>
      </c>
      <c r="M240" s="38">
        <f>VLOOKUP($G240,[1]食材檔!$B$1:$I$65536,7,FALSE)</f>
        <v>100</v>
      </c>
      <c r="N240" s="38">
        <f>VLOOKUP($G240,[1]食材檔!$B$1:$I$65536,8,FALSE)</f>
        <v>3</v>
      </c>
      <c r="O240" s="41">
        <f t="shared" si="13"/>
        <v>7.0000000000000007E-2</v>
      </c>
      <c r="P240" s="42">
        <f>VLOOKUP($G240,[1]食材檔!$B$1:$M$65536,11,FALSE)/100*H240</f>
        <v>7.0000000000000007E-2</v>
      </c>
      <c r="Q240" s="47" t="s">
        <v>134</v>
      </c>
      <c r="R240" s="48">
        <f>SUMIFS(O236:O275,N236:N275,5)</f>
        <v>0</v>
      </c>
    </row>
    <row r="241" spans="4:18">
      <c r="E241" s="38"/>
      <c r="F241" s="39"/>
      <c r="G241" s="39">
        <f>VLOOKUP($E$236,[1]明細總表!$C$1:$AB$65536,13,FALSE)</f>
        <v>0</v>
      </c>
      <c r="H241" s="39">
        <f>VLOOKUP($E$236,[1]明細總表!$C$1:$AB$65536,14,FALSE)</f>
        <v>0</v>
      </c>
      <c r="I241" s="38">
        <f>VLOOKUP($G241,[1]食材檔!$B$1:$I$65536,3,FALSE)</f>
        <v>0</v>
      </c>
      <c r="J241" s="56" t="e">
        <f t="shared" si="14"/>
        <v>#DIV/0!</v>
      </c>
      <c r="K241" s="56"/>
      <c r="L241" s="38">
        <f>VLOOKUP($G241,[1]食材檔!$B$1:$I$65536,4,FALSE)</f>
        <v>0</v>
      </c>
      <c r="M241" s="38">
        <f>VLOOKUP($G241,[1]食材檔!$B$1:$I$65536,7,FALSE)</f>
        <v>0</v>
      </c>
      <c r="N241" s="38">
        <f>VLOOKUP($G241,[1]食材檔!$B$1:$I$65536,8,FALSE)</f>
        <v>0</v>
      </c>
      <c r="O241" s="41" t="e">
        <f t="shared" si="13"/>
        <v>#DIV/0!</v>
      </c>
      <c r="P241" s="42">
        <f>VLOOKUP($G241,[1]食材檔!$B$1:$M$65536,11,FALSE)/100*H241</f>
        <v>0</v>
      </c>
      <c r="Q241" s="49" t="s">
        <v>127</v>
      </c>
      <c r="R241" s="50">
        <f>SUM(P236:P278)</f>
        <v>148.30030000000002</v>
      </c>
    </row>
    <row r="242" spans="4:18">
      <c r="E242" s="38"/>
      <c r="F242" s="39"/>
      <c r="G242" s="39">
        <f>VLOOKUP($E$236,[1]明細總表!$C$1:$AB$65536,15,FALSE)</f>
        <v>0</v>
      </c>
      <c r="H242" s="39">
        <f>VLOOKUP($E$236,[1]明細總表!$C$1:$AB$65536,16,FALSE)</f>
        <v>0</v>
      </c>
      <c r="I242" s="38">
        <f>VLOOKUP($G242,[1]食材檔!$B$1:$I$65536,3,FALSE)</f>
        <v>0</v>
      </c>
      <c r="J242" s="56" t="e">
        <f t="shared" si="14"/>
        <v>#DIV/0!</v>
      </c>
      <c r="K242" s="56"/>
      <c r="L242" s="38">
        <f>VLOOKUP($G242,[1]食材檔!$B$1:$I$65536,4,FALSE)</f>
        <v>0</v>
      </c>
      <c r="M242" s="38">
        <f>VLOOKUP($G242,[1]食材檔!$B$1:$I$65536,7,FALSE)</f>
        <v>0</v>
      </c>
      <c r="N242" s="38">
        <f>VLOOKUP($G242,[1]食材檔!$B$1:$I$65536,8,FALSE)</f>
        <v>0</v>
      </c>
      <c r="O242" s="41" t="e">
        <f t="shared" si="13"/>
        <v>#DIV/0!</v>
      </c>
      <c r="P242" s="42">
        <f>VLOOKUP($G242,[1]食材檔!$B$1:$M$65536,11,FALSE)/100*H242</f>
        <v>0</v>
      </c>
    </row>
    <row r="243" spans="4:18">
      <c r="E243" s="38"/>
      <c r="F243" s="39"/>
      <c r="G243" s="39">
        <f>VLOOKUP($E$236,[1]明細總表!$C$1:$AB$65536,17,FALSE)</f>
        <v>0</v>
      </c>
      <c r="H243" s="39">
        <f>VLOOKUP($E$236,[1]明細總表!$C$1:$AB$65536,18,FALSE)</f>
        <v>0</v>
      </c>
      <c r="I243" s="38">
        <f>VLOOKUP($G243,[1]食材檔!$B$1:$I$65536,3,FALSE)</f>
        <v>0</v>
      </c>
      <c r="J243" s="56" t="e">
        <f t="shared" si="14"/>
        <v>#DIV/0!</v>
      </c>
      <c r="K243" s="56"/>
      <c r="L243" s="38">
        <f>VLOOKUP($G243,[1]食材檔!$B$1:$I$65536,4,FALSE)</f>
        <v>0</v>
      </c>
      <c r="M243" s="38">
        <f>VLOOKUP($G243,[1]食材檔!$B$1:$I$65536,7,FALSE)</f>
        <v>0</v>
      </c>
      <c r="N243" s="38">
        <f>VLOOKUP($G243,[1]食材檔!$B$1:$I$65536,8,FALSE)</f>
        <v>0</v>
      </c>
      <c r="O243" s="41" t="e">
        <f t="shared" si="13"/>
        <v>#DIV/0!</v>
      </c>
      <c r="P243" s="42">
        <f>VLOOKUP($G243,[1]食材檔!$B$1:$M$65536,11,FALSE)/100*H243</f>
        <v>0</v>
      </c>
    </row>
    <row r="244" spans="4:18">
      <c r="E244" s="38"/>
      <c r="F244" s="39"/>
      <c r="G244" s="39">
        <f>VLOOKUP($E$236,[1]明細總表!$C$1:$AB$65536,19,FALSE)</f>
        <v>0</v>
      </c>
      <c r="H244" s="39">
        <f>VLOOKUP($E$236,[1]明細總表!$C$1:$AB$65536,20,FALSE)</f>
        <v>0</v>
      </c>
      <c r="I244" s="38">
        <f>VLOOKUP($G244,[1]食材檔!$B$1:$I$65536,3,FALSE)</f>
        <v>0</v>
      </c>
      <c r="J244" s="56" t="e">
        <f t="shared" si="14"/>
        <v>#DIV/0!</v>
      </c>
      <c r="K244" s="56"/>
      <c r="L244" s="38">
        <f>VLOOKUP($G244,[1]食材檔!$B$1:$I$65536,4,FALSE)</f>
        <v>0</v>
      </c>
      <c r="M244" s="38">
        <f>VLOOKUP($G244,[1]食材檔!$B$1:$I$65536,7,FALSE)</f>
        <v>0</v>
      </c>
      <c r="N244" s="38">
        <f>VLOOKUP($G244,[1]食材檔!$B$1:$I$65536,8,FALSE)</f>
        <v>0</v>
      </c>
      <c r="O244" s="41" t="e">
        <f t="shared" si="13"/>
        <v>#DIV/0!</v>
      </c>
      <c r="P244" s="42">
        <f>VLOOKUP($G244,[1]食材檔!$B$1:$M$65536,11,FALSE)/100*H244</f>
        <v>0</v>
      </c>
    </row>
    <row r="245" spans="4:18">
      <c r="E245" s="38"/>
      <c r="F245" s="39"/>
      <c r="G245" s="39">
        <f>VLOOKUP($E$236,[1]明細總表!$C$1:$AB$65536,21,FALSE)</f>
        <v>0</v>
      </c>
      <c r="H245" s="39">
        <f>VLOOKUP($E$236,[1]明細總表!$C$1:$AB$65536,22,FALSE)</f>
        <v>0</v>
      </c>
      <c r="I245" s="38">
        <f>VLOOKUP($G245,[1]食材檔!$B$1:$I$65536,3,FALSE)</f>
        <v>0</v>
      </c>
      <c r="J245" s="56" t="e">
        <f t="shared" si="14"/>
        <v>#DIV/0!</v>
      </c>
      <c r="K245" s="56"/>
      <c r="L245" s="38">
        <f>VLOOKUP($G245,[1]食材檔!$B$1:$I$65536,4,FALSE)</f>
        <v>0</v>
      </c>
      <c r="M245" s="38">
        <f>VLOOKUP($G245,[1]食材檔!$B$1:$I$65536,7,FALSE)</f>
        <v>0</v>
      </c>
      <c r="N245" s="38">
        <f>VLOOKUP($G245,[1]食材檔!$B$1:$I$65536,8,FALSE)</f>
        <v>0</v>
      </c>
      <c r="O245" s="41" t="e">
        <f t="shared" si="13"/>
        <v>#DIV/0!</v>
      </c>
      <c r="P245" s="42">
        <f>VLOOKUP($G245,[1]食材檔!$B$1:$M$65536,11,FALSE)/100*H245</f>
        <v>0</v>
      </c>
    </row>
    <row r="246" spans="4:18">
      <c r="E246" s="38"/>
      <c r="F246" s="39"/>
      <c r="G246" s="39">
        <f>VLOOKUP($E$236,[1]明細總表!$C$1:$AB$65536,23,FALSE)</f>
        <v>0</v>
      </c>
      <c r="H246" s="39">
        <f>VLOOKUP($E$236,[1]明細總表!$C$1:$AB$65536,24,FALSE)</f>
        <v>0</v>
      </c>
      <c r="I246" s="38">
        <f>VLOOKUP($G246,[1]食材檔!$B$1:$I$65536,3,FALSE)</f>
        <v>0</v>
      </c>
      <c r="J246" s="56" t="e">
        <f t="shared" si="14"/>
        <v>#DIV/0!</v>
      </c>
      <c r="K246" s="56"/>
      <c r="L246" s="38">
        <f>VLOOKUP($G246,[1]食材檔!$B$1:$I$65536,4,FALSE)</f>
        <v>0</v>
      </c>
      <c r="M246" s="38">
        <f>VLOOKUP($G246,[1]食材檔!$B$1:$I$65536,7,FALSE)</f>
        <v>0</v>
      </c>
      <c r="N246" s="38">
        <f>VLOOKUP($G246,[1]食材檔!$B$1:$I$65536,8,FALSE)</f>
        <v>0</v>
      </c>
      <c r="O246" s="41" t="e">
        <f t="shared" si="13"/>
        <v>#DIV/0!</v>
      </c>
      <c r="P246" s="42">
        <f>VLOOKUP($G246,[1]食材檔!$B$1:$M$65536,11,FALSE)/100*H246</f>
        <v>0</v>
      </c>
    </row>
    <row r="247" spans="4:18">
      <c r="E247" s="51"/>
      <c r="F247" s="39"/>
      <c r="G247" s="39">
        <f>VLOOKUP($E$236,[1]明細總表!$C$1:$AB$65536,25,FALSE)</f>
        <v>0</v>
      </c>
      <c r="H247" s="39">
        <f>VLOOKUP($E$236,[1]明細總表!$C$1:$AB$65536,26,FALSE)</f>
        <v>0</v>
      </c>
      <c r="I247" s="38">
        <f>VLOOKUP($G247,[1]食材檔!$B$1:$I$65536,3,FALSE)</f>
        <v>0</v>
      </c>
      <c r="J247" s="56" t="e">
        <f t="shared" si="14"/>
        <v>#DIV/0!</v>
      </c>
      <c r="K247" s="56"/>
      <c r="L247" s="38">
        <f>VLOOKUP($G247,[1]食材檔!$B$1:$I$65536,4,FALSE)</f>
        <v>0</v>
      </c>
      <c r="M247" s="38">
        <f>VLOOKUP($G247,[1]食材檔!$B$1:$I$65536,7,FALSE)</f>
        <v>0</v>
      </c>
      <c r="N247" s="38">
        <v>0</v>
      </c>
      <c r="O247" s="41" t="e">
        <f>H247/M247</f>
        <v>#DIV/0!</v>
      </c>
      <c r="P247" s="42">
        <f>VLOOKUP($G247,[1]食材檔!$B$1:$M$65536,11,FALSE)/100*H247</f>
        <v>0</v>
      </c>
      <c r="Q247" s="49"/>
    </row>
    <row r="248" spans="4:18">
      <c r="D248" s="13">
        <f>SUM(H248:H257)</f>
        <v>52.61</v>
      </c>
      <c r="E248" s="52" t="str">
        <f>VLOOKUP(G234,[1]麗山菜單!B8:H8,5,FALSE)</f>
        <v>照燒花枝丸*2</v>
      </c>
      <c r="F248" s="53">
        <f>VLOOKUP($E$248,[1]明細總表!$C$1:$AB$65536,2,FALSE)</f>
        <v>5</v>
      </c>
      <c r="G248" s="53" t="str">
        <f>VLOOKUP($E$248,[1]明細總表!$C$1:$AB$65536,3,FALSE)</f>
        <v>花枝丸(大)</v>
      </c>
      <c r="H248" s="53">
        <f>VLOOKUP($E$248,[1]明細總表!$C$1:$AB$65536,4,FALSE)</f>
        <v>50</v>
      </c>
      <c r="I248" s="52">
        <f>VLOOKUP($G248,[1]食材檔!$B$1:$I$65536,3,FALSE)</f>
        <v>25</v>
      </c>
      <c r="J248" s="54">
        <f>H248*$E$234/I248</f>
        <v>5674</v>
      </c>
      <c r="K248" s="54"/>
      <c r="L248" s="52" t="str">
        <f>VLOOKUP($G248,[1]食材檔!$B$1:$I$65536,4,FALSE)</f>
        <v>個</v>
      </c>
      <c r="M248" s="52">
        <f>VLOOKUP($G248,[1]食材檔!$B$1:$I$65536,7,FALSE)</f>
        <v>50</v>
      </c>
      <c r="N248" s="52">
        <f>VLOOKUP($G248,[1]食材檔!$B$1:$I$65536,8,FALSE)</f>
        <v>2</v>
      </c>
      <c r="O248" s="55">
        <f t="shared" ref="O248:O275" si="15">H248/M248</f>
        <v>1</v>
      </c>
      <c r="P248" s="42">
        <f>VLOOKUP($G248,[1]食材檔!$B$1:$M$65536,11,FALSE)/100*H248</f>
        <v>5.5</v>
      </c>
    </row>
    <row r="249" spans="4:18">
      <c r="E249" s="52"/>
      <c r="F249" s="53"/>
      <c r="G249" s="53" t="str">
        <f>VLOOKUP($E$248,[1]明細總表!$C$1:$AB$65536,5,FALSE)</f>
        <v>柴魚片</v>
      </c>
      <c r="H249" s="53">
        <f>VLOOKUP($E$248,[1]明細總表!$C$1:$AB$65536,6,FALSE)</f>
        <v>0.5</v>
      </c>
      <c r="I249" s="52">
        <f>VLOOKUP($G249,[1]食材檔!$B$1:$I$65536,3,FALSE)</f>
        <v>1000</v>
      </c>
      <c r="J249" s="54">
        <f t="shared" ref="J249:J274" si="16">H249*$E$234/I249</f>
        <v>1.4185000000000001</v>
      </c>
      <c r="K249" s="54"/>
      <c r="L249" s="52" t="str">
        <f>VLOOKUP($G249,[1]食材檔!$B$1:$I$65536,4,FALSE)</f>
        <v>kg</v>
      </c>
      <c r="M249" s="52">
        <f>VLOOKUP($G249,[1]食材檔!$B$1:$I$65536,7,FALSE)</f>
        <v>10</v>
      </c>
      <c r="N249" s="52">
        <f>VLOOKUP($G249,[1]食材檔!$B$1:$I$65536,8,FALSE)</f>
        <v>2</v>
      </c>
      <c r="O249" s="55">
        <f t="shared" si="15"/>
        <v>0.05</v>
      </c>
      <c r="P249" s="42">
        <f>VLOOKUP($G249,[1]食材檔!$B$1:$M$65536,11,FALSE)/100*H249</f>
        <v>0.22</v>
      </c>
    </row>
    <row r="250" spans="4:18">
      <c r="E250" s="52"/>
      <c r="F250" s="53"/>
      <c r="G250" s="53" t="str">
        <f>VLOOKUP($E$248,[1]明細總表!$C$1:$AB$65536,7,FALSE)</f>
        <v>海苔粉</v>
      </c>
      <c r="H250" s="53">
        <f>VLOOKUP($E$248,[1]明細總表!$C$1:$AB$65536,8,FALSE)</f>
        <v>0.11</v>
      </c>
      <c r="I250" s="52">
        <f>VLOOKUP($G250,[1]食材檔!$B$1:$I$65536,3,FALSE)</f>
        <v>1000</v>
      </c>
      <c r="J250" s="54">
        <f t="shared" si="16"/>
        <v>0.31207000000000001</v>
      </c>
      <c r="K250" s="54"/>
      <c r="L250" s="52" t="str">
        <f>VLOOKUP($G250,[1]食材檔!$B$1:$I$65536,4,FALSE)</f>
        <v>kg</v>
      </c>
      <c r="M250" s="52">
        <f>VLOOKUP($G250,[1]食材檔!$B$1:$I$65536,7,FALSE)</f>
        <v>40</v>
      </c>
      <c r="N250" s="52">
        <f>VLOOKUP($G250,[1]食材檔!$B$1:$I$65536,8,FALSE)</f>
        <v>3</v>
      </c>
      <c r="O250" s="55">
        <f t="shared" si="15"/>
        <v>2.7499999999999998E-3</v>
      </c>
      <c r="P250" s="42">
        <f>VLOOKUP($G250,[1]食材檔!$B$1:$M$65536,11,FALSE)/100*H250</f>
        <v>0.32779999999999998</v>
      </c>
    </row>
    <row r="251" spans="4:18">
      <c r="E251" s="52"/>
      <c r="F251" s="53"/>
      <c r="G251" s="53" t="str">
        <f>VLOOKUP($E$248,[1]明細總表!$C$1:$AB$65536,9,FALSE)</f>
        <v>味霖</v>
      </c>
      <c r="H251" s="53">
        <f>VLOOKUP($E$248,[1]明細總表!$C$1:$AB$65536,10,FALSE)</f>
        <v>1</v>
      </c>
      <c r="I251" s="52">
        <f>VLOOKUP($G251,[1]食材檔!$B$1:$I$65536,3,FALSE)</f>
        <v>1800</v>
      </c>
      <c r="J251" s="54">
        <f t="shared" si="16"/>
        <v>1.576111111111111</v>
      </c>
      <c r="K251" s="54"/>
      <c r="L251" s="52" t="str">
        <f>VLOOKUP($G251,[1]食材檔!$B$1:$I$65536,4,FALSE)</f>
        <v>罐</v>
      </c>
      <c r="M251" s="52">
        <f>VLOOKUP($G251,[1]食材檔!$B$1:$I$65536,7,FALSE)</f>
        <v>0</v>
      </c>
      <c r="N251" s="52">
        <f>VLOOKUP($G251,[1]食材檔!$B$1:$I$65536,8,FALSE)</f>
        <v>0</v>
      </c>
      <c r="O251" s="55" t="e">
        <f t="shared" si="15"/>
        <v>#DIV/0!</v>
      </c>
      <c r="P251" s="42">
        <f>VLOOKUP($G251,[1]食材檔!$B$1:$M$65536,11,FALSE)/100*H251</f>
        <v>0</v>
      </c>
    </row>
    <row r="252" spans="4:18">
      <c r="E252" s="52"/>
      <c r="F252" s="53"/>
      <c r="G252" s="53" t="str">
        <f>VLOOKUP($E$248,[1]明細總表!$C$1:$AB$65536,11,FALSE)</f>
        <v>麥芽糖</v>
      </c>
      <c r="H252" s="53">
        <f>VLOOKUP($E$248,[1]明細總表!$C$1:$AB$65536,12,FALSE)</f>
        <v>1</v>
      </c>
      <c r="I252" s="52">
        <f>VLOOKUP($G252,[1]食材檔!$B$1:$I$65536,3,FALSE)</f>
        <v>1000</v>
      </c>
      <c r="J252" s="54">
        <f t="shared" si="16"/>
        <v>2.8370000000000002</v>
      </c>
      <c r="K252" s="54"/>
      <c r="L252" s="52" t="str">
        <f>VLOOKUP($G252,[1]食材檔!$B$1:$I$65536,4,FALSE)</f>
        <v>kg</v>
      </c>
      <c r="M252" s="52">
        <f>VLOOKUP($G252,[1]食材檔!$B$1:$I$65536,7,FALSE)</f>
        <v>0</v>
      </c>
      <c r="N252" s="52">
        <f>VLOOKUP($G252,[1]食材檔!$B$1:$I$65536,8,FALSE)</f>
        <v>0</v>
      </c>
      <c r="O252" s="55" t="e">
        <f t="shared" si="15"/>
        <v>#DIV/0!</v>
      </c>
      <c r="P252" s="42">
        <f>VLOOKUP($G252,[1]食材檔!$B$1:$M$65536,11,FALSE)/100*H252</f>
        <v>0</v>
      </c>
    </row>
    <row r="253" spans="4:18">
      <c r="E253" s="52"/>
      <c r="F253" s="53"/>
      <c r="G253" s="53">
        <f>VLOOKUP($E$248,[1]明細總表!$C$1:$AB$65536,13,FALSE)</f>
        <v>0</v>
      </c>
      <c r="H253" s="53">
        <f>VLOOKUP($E$248,[1]明細總表!$C$1:$AB$65536,14,FALSE)</f>
        <v>0</v>
      </c>
      <c r="I253" s="52">
        <f>VLOOKUP($G253,[1]食材檔!$B$1:$I$65536,3,FALSE)</f>
        <v>0</v>
      </c>
      <c r="J253" s="54" t="e">
        <f t="shared" si="16"/>
        <v>#DIV/0!</v>
      </c>
      <c r="K253" s="54"/>
      <c r="L253" s="52">
        <f>VLOOKUP($G253,[1]食材檔!$B$1:$I$65536,4,FALSE)</f>
        <v>0</v>
      </c>
      <c r="M253" s="52">
        <f>VLOOKUP($G253,[1]食材檔!$B$1:$I$65536,7,FALSE)</f>
        <v>0</v>
      </c>
      <c r="N253" s="52">
        <f>VLOOKUP($G253,[1]食材檔!$B$1:$I$65536,8,FALSE)</f>
        <v>0</v>
      </c>
      <c r="O253" s="55" t="e">
        <f t="shared" si="15"/>
        <v>#DIV/0!</v>
      </c>
      <c r="P253" s="42">
        <f>VLOOKUP($G253,[1]食材檔!$B$1:$M$65536,11,FALSE)/100*H253</f>
        <v>0</v>
      </c>
    </row>
    <row r="254" spans="4:18">
      <c r="E254" s="52"/>
      <c r="F254" s="53"/>
      <c r="G254" s="53">
        <f>VLOOKUP($E$248,[1]明細總表!$C$1:$AB$65536,15,FALSE)</f>
        <v>0</v>
      </c>
      <c r="H254" s="53">
        <f>VLOOKUP($E$248,[1]明細總表!$C$1:$AB$65536,16,FALSE)</f>
        <v>0</v>
      </c>
      <c r="I254" s="52">
        <f>VLOOKUP($G254,[1]食材檔!$B$1:$I$65536,3,FALSE)</f>
        <v>0</v>
      </c>
      <c r="J254" s="54" t="e">
        <f t="shared" si="16"/>
        <v>#DIV/0!</v>
      </c>
      <c r="K254" s="54"/>
      <c r="L254" s="52">
        <f>VLOOKUP($G254,[1]食材檔!$B$1:$I$65536,4,FALSE)</f>
        <v>0</v>
      </c>
      <c r="M254" s="52">
        <f>VLOOKUP($G254,[1]食材檔!$B$1:$I$65536,7,FALSE)</f>
        <v>0</v>
      </c>
      <c r="N254" s="52">
        <f>VLOOKUP($G254,[1]食材檔!$B$1:$I$65536,8,FALSE)</f>
        <v>0</v>
      </c>
      <c r="O254" s="55" t="e">
        <f t="shared" si="15"/>
        <v>#DIV/0!</v>
      </c>
      <c r="P254" s="42">
        <f>VLOOKUP($G254,[1]食材檔!$B$1:$M$65536,11,FALSE)/100*H254</f>
        <v>0</v>
      </c>
    </row>
    <row r="255" spans="4:18">
      <c r="E255" s="52"/>
      <c r="F255" s="53"/>
      <c r="G255" s="53">
        <f>VLOOKUP($E$248,[1]明細總表!$C$1:$AB$65536,17,FALSE)</f>
        <v>0</v>
      </c>
      <c r="H255" s="53">
        <f>VLOOKUP($E$248,[1]明細總表!$C$1:$AB$65536,18,FALSE)</f>
        <v>0</v>
      </c>
      <c r="I255" s="52">
        <f>VLOOKUP($G255,[1]食材檔!$B$1:$I$65536,3,FALSE)</f>
        <v>0</v>
      </c>
      <c r="J255" s="54" t="e">
        <f t="shared" si="16"/>
        <v>#DIV/0!</v>
      </c>
      <c r="K255" s="54"/>
      <c r="L255" s="52">
        <f>VLOOKUP($G255,[1]食材檔!$B$1:$I$65536,4,FALSE)</f>
        <v>0</v>
      </c>
      <c r="M255" s="52">
        <f>VLOOKUP($G255,[1]食材檔!$B$1:$I$65536,7,FALSE)</f>
        <v>0</v>
      </c>
      <c r="N255" s="52">
        <f>VLOOKUP($G255,[1]食材檔!$B$1:$I$65536,8,FALSE)</f>
        <v>0</v>
      </c>
      <c r="O255" s="55" t="e">
        <f t="shared" si="15"/>
        <v>#DIV/0!</v>
      </c>
      <c r="P255" s="42">
        <f>VLOOKUP($G255,[1]食材檔!$B$1:$M$65536,11,FALSE)/100*H255</f>
        <v>0</v>
      </c>
    </row>
    <row r="256" spans="4:18">
      <c r="E256" s="52"/>
      <c r="F256" s="53"/>
      <c r="G256" s="53">
        <f>VLOOKUP($E$248,[1]明細總表!$C$1:$AB$65536,19,FALSE)</f>
        <v>0</v>
      </c>
      <c r="H256" s="53">
        <f>VLOOKUP($E$248,[1]明細總表!$C$1:$AB$65536,20,FALSE)</f>
        <v>0</v>
      </c>
      <c r="I256" s="52">
        <f>VLOOKUP($G256,[1]食材檔!$B$1:$I$65536,3,FALSE)</f>
        <v>0</v>
      </c>
      <c r="J256" s="54" t="e">
        <f t="shared" si="16"/>
        <v>#DIV/0!</v>
      </c>
      <c r="K256" s="54"/>
      <c r="L256" s="52">
        <f>VLOOKUP($G256,[1]食材檔!$B$1:$I$65536,4,FALSE)</f>
        <v>0</v>
      </c>
      <c r="M256" s="52">
        <f>VLOOKUP($G256,[1]食材檔!$B$1:$I$65536,7,FALSE)</f>
        <v>0</v>
      </c>
      <c r="N256" s="52">
        <f>VLOOKUP($G256,[1]食材檔!$B$1:$I$65536,8,FALSE)</f>
        <v>0</v>
      </c>
      <c r="O256" s="55" t="e">
        <f t="shared" si="15"/>
        <v>#DIV/0!</v>
      </c>
      <c r="P256" s="42">
        <f>VLOOKUP($G256,[1]食材檔!$B$1:$M$65536,11,FALSE)/100*H256</f>
        <v>0</v>
      </c>
    </row>
    <row r="257" spans="4:22">
      <c r="E257" s="52"/>
      <c r="F257" s="53"/>
      <c r="G257" s="53">
        <f>VLOOKUP($E$248,[1]明細總表!$C$1:$AB$65536,21,FALSE)</f>
        <v>0</v>
      </c>
      <c r="H257" s="53">
        <f>VLOOKUP($E$248,[1]明細總表!$C$1:$AB$65536,22,FALSE)</f>
        <v>0</v>
      </c>
      <c r="I257" s="52">
        <f>VLOOKUP($G257,[1]食材檔!$B$1:$I$65536,3,FALSE)</f>
        <v>0</v>
      </c>
      <c r="J257" s="54" t="e">
        <f t="shared" si="16"/>
        <v>#DIV/0!</v>
      </c>
      <c r="K257" s="54"/>
      <c r="L257" s="52">
        <f>VLOOKUP($G257,[1]食材檔!$B$1:$I$65536,4,FALSE)</f>
        <v>0</v>
      </c>
      <c r="M257" s="52">
        <f>VLOOKUP($G257,[1]食材檔!$B$1:$I$65536,7,FALSE)</f>
        <v>0</v>
      </c>
      <c r="N257" s="52">
        <v>0</v>
      </c>
      <c r="O257" s="55" t="e">
        <f t="shared" si="15"/>
        <v>#DIV/0!</v>
      </c>
      <c r="P257" s="42">
        <f>VLOOKUP($G257,[1]食材檔!$B$1:$M$65536,11,FALSE)/100*H257</f>
        <v>0</v>
      </c>
    </row>
    <row r="258" spans="4:22">
      <c r="D258" s="13">
        <f>SUM(H258:H262)</f>
        <v>80.5</v>
      </c>
      <c r="E258" s="38" t="str">
        <f>VLOOKUP(G234,[1]麗山菜單!B8:H8,6,FALSE)</f>
        <v>有機高麗菜</v>
      </c>
      <c r="F258" s="39">
        <f>VLOOKUP($E$258,[1]明細總表!$C$1:$AB$65536,2,FALSE)</f>
        <v>2</v>
      </c>
      <c r="G258" s="39" t="str">
        <f>VLOOKUP($E$258,[1]明細總表!$C$1:$AB$65536,3,FALSE)</f>
        <v>有機高麗菜</v>
      </c>
      <c r="H258" s="39">
        <f>VLOOKUP($E$258,[1]明細總表!$C$1:$AB$65536,4,FALSE)</f>
        <v>80</v>
      </c>
      <c r="I258" s="38">
        <f>VLOOKUP($G258,[1]食材檔!$B$1:$I$65536,3,FALSE)</f>
        <v>1000</v>
      </c>
      <c r="J258" s="56">
        <f t="shared" si="16"/>
        <v>226.96</v>
      </c>
      <c r="K258" s="56"/>
      <c r="L258" s="38" t="str">
        <f>VLOOKUP($G258,[1]食材檔!$B$1:$I$65536,4,FALSE)</f>
        <v>kg</v>
      </c>
      <c r="M258" s="38">
        <f>VLOOKUP($G258,[1]食材檔!$B$1:$I$65536,7,FALSE)</f>
        <v>100</v>
      </c>
      <c r="N258" s="38">
        <f>VLOOKUP($G258,[1]食材檔!$B$1:$I$65536,8,FALSE)</f>
        <v>3</v>
      </c>
      <c r="O258" s="41">
        <f t="shared" si="15"/>
        <v>0.8</v>
      </c>
      <c r="P258" s="42">
        <f>VLOOKUP($G258,[1]食材檔!$B$1:$M$65536,11,FALSE)/100*H258</f>
        <v>96</v>
      </c>
      <c r="V258" s="57">
        <f>E233/E234*J258</f>
        <v>101.12</v>
      </c>
    </row>
    <row r="259" spans="4:22">
      <c r="E259" s="38"/>
      <c r="F259" s="39"/>
      <c r="G259" s="39" t="str">
        <f>VLOOKUP($E$258,[1]明細總表!$C$1:$AB$65536,5,FALSE)</f>
        <v>蒜末</v>
      </c>
      <c r="H259" s="39">
        <f>VLOOKUP($E$258,[1]明細總表!$C$1:$AB$65536,6,FALSE)</f>
        <v>0.5</v>
      </c>
      <c r="I259" s="38">
        <f>VLOOKUP($G259,[1]食材檔!$B$1:$I$65536,3,FALSE)</f>
        <v>1000</v>
      </c>
      <c r="J259" s="56">
        <f t="shared" si="16"/>
        <v>1.4185000000000001</v>
      </c>
      <c r="K259" s="56"/>
      <c r="L259" s="38" t="str">
        <f>VLOOKUP($G259,[1]食材檔!$B$1:$I$65536,4,FALSE)</f>
        <v>kg</v>
      </c>
      <c r="M259" s="38">
        <f>VLOOKUP($G259,[1]食材檔!$B$1:$I$65536,7,FALSE)</f>
        <v>100</v>
      </c>
      <c r="N259" s="38">
        <f>VLOOKUP($G259,[1]食材檔!$B$1:$I$65536,8,FALSE)</f>
        <v>3</v>
      </c>
      <c r="O259" s="41">
        <f t="shared" si="15"/>
        <v>5.0000000000000001E-3</v>
      </c>
      <c r="P259" s="42">
        <f>VLOOKUP($G259,[1]食材檔!$B$1:$M$65536,11,FALSE)/100*H259</f>
        <v>5.5E-2</v>
      </c>
      <c r="V259" s="58">
        <f>F233/E234*J258</f>
        <v>125.84000000000002</v>
      </c>
    </row>
    <row r="260" spans="4:22">
      <c r="E260" s="38"/>
      <c r="F260" s="39"/>
      <c r="G260" s="39">
        <f>VLOOKUP($E$258,[1]明細總表!$C$1:$AB$65536,7,FALSE)</f>
        <v>0</v>
      </c>
      <c r="H260" s="39">
        <f>VLOOKUP($E$258,[1]明細總表!$C$1:$AB$65536,8,FALSE)</f>
        <v>0</v>
      </c>
      <c r="I260" s="38">
        <f>VLOOKUP($G260,[1]食材檔!$B$1:$I$65536,3,FALSE)</f>
        <v>0</v>
      </c>
      <c r="J260" s="56" t="e">
        <f t="shared" si="16"/>
        <v>#DIV/0!</v>
      </c>
      <c r="K260" s="56"/>
      <c r="L260" s="38">
        <f>VLOOKUP($G260,[1]食材檔!$B$1:$I$65536,4,FALSE)</f>
        <v>0</v>
      </c>
      <c r="M260" s="38">
        <f>VLOOKUP($G260,[1]食材檔!$B$1:$I$65536,7,FALSE)</f>
        <v>0</v>
      </c>
      <c r="N260" s="38">
        <f>VLOOKUP($G260,[1]食材檔!$B$1:$I$65536,8,FALSE)</f>
        <v>0</v>
      </c>
      <c r="O260" s="41" t="e">
        <f t="shared" si="15"/>
        <v>#DIV/0!</v>
      </c>
      <c r="P260" s="42">
        <f>VLOOKUP($G260,[1]食材檔!$B$1:$M$65536,11,FALSE)/100*H260</f>
        <v>0</v>
      </c>
    </row>
    <row r="261" spans="4:22">
      <c r="E261" s="38"/>
      <c r="F261" s="39"/>
      <c r="G261" s="39">
        <f>VLOOKUP($E$258,[1]明細總表!$C$1:$AB$65536,9,FALSE)</f>
        <v>0</v>
      </c>
      <c r="H261" s="39">
        <f>VLOOKUP($E$258,[1]明細總表!$C$1:$AB$65536,10,FALSE)</f>
        <v>0</v>
      </c>
      <c r="I261" s="38">
        <f>VLOOKUP($G261,[1]食材檔!$B$1:$I$65536,3,FALSE)</f>
        <v>0</v>
      </c>
      <c r="J261" s="56" t="e">
        <f t="shared" si="16"/>
        <v>#DIV/0!</v>
      </c>
      <c r="K261" s="56"/>
      <c r="L261" s="38">
        <f>VLOOKUP($G261,[1]食材檔!$B$1:$I$65536,4,FALSE)</f>
        <v>0</v>
      </c>
      <c r="M261" s="38">
        <f>VLOOKUP($G261,[1]食材檔!$B$1:$I$65536,7,FALSE)</f>
        <v>0</v>
      </c>
      <c r="N261" s="38">
        <f>VLOOKUP($G261,[1]食材檔!$B$1:$I$65536,8,FALSE)</f>
        <v>0</v>
      </c>
      <c r="O261" s="41" t="e">
        <f t="shared" si="15"/>
        <v>#DIV/0!</v>
      </c>
      <c r="P261" s="42">
        <f>VLOOKUP($G261,[1]食材檔!$B$1:$M$65536,11,FALSE)/100*H261</f>
        <v>0</v>
      </c>
    </row>
    <row r="262" spans="4:22">
      <c r="E262" s="38"/>
      <c r="F262" s="39"/>
      <c r="G262" s="39">
        <f>VLOOKUP($E$258,[1]明細總表!$C$1:$AB$65536,11,FALSE)</f>
        <v>0</v>
      </c>
      <c r="H262" s="39">
        <f>VLOOKUP($E$258,[1]明細總表!$C$1:$AB$65536,12,FALSE)</f>
        <v>0</v>
      </c>
      <c r="I262" s="38">
        <f>VLOOKUP($G262,[1]食材檔!$B$1:$I$65536,3,FALSE)</f>
        <v>0</v>
      </c>
      <c r="J262" s="56" t="e">
        <f t="shared" si="16"/>
        <v>#DIV/0!</v>
      </c>
      <c r="K262" s="56"/>
      <c r="L262" s="38">
        <f>VLOOKUP($G262,[1]食材檔!$B$1:$I$65536,4,FALSE)</f>
        <v>0</v>
      </c>
      <c r="M262" s="38">
        <f>VLOOKUP($G262,[1]食材檔!$B$1:$I$65536,7,FALSE)</f>
        <v>0</v>
      </c>
      <c r="N262" s="38">
        <f>VLOOKUP($G262,[1]食材檔!$B$1:$I$65536,8,FALSE)</f>
        <v>0</v>
      </c>
      <c r="O262" s="41" t="e">
        <f t="shared" si="15"/>
        <v>#DIV/0!</v>
      </c>
      <c r="P262" s="42">
        <f>VLOOKUP($G262,[1]食材檔!$B$1:$M$65536,11,FALSE)/100*H262</f>
        <v>0</v>
      </c>
    </row>
    <row r="263" spans="4:22">
      <c r="D263" s="13">
        <f>SUM(H263:H272)</f>
        <v>40</v>
      </c>
      <c r="E263" s="52" t="str">
        <f>VLOOKUP(G234,[1]麗山菜單!B8:H8,7,FALSE)</f>
        <v>青菜豆腐湯</v>
      </c>
      <c r="F263" s="53">
        <f>VLOOKUP($E$263,[1]明細總表!$C$1:$AB$65536,2,FALSE)</f>
        <v>3</v>
      </c>
      <c r="G263" s="53" t="str">
        <f>VLOOKUP($E$263,[1]明細總表!$C$1:$AB$65536,3,FALSE)</f>
        <v>小白菜(切)</v>
      </c>
      <c r="H263" s="53">
        <f>VLOOKUP($E$263,[1]明細總表!$C$1:$AB$65536,4,FALSE)</f>
        <v>25</v>
      </c>
      <c r="I263" s="52">
        <f>VLOOKUP($G263,[1]食材檔!$B$1:$I$65536,3,FALSE)</f>
        <v>1000</v>
      </c>
      <c r="J263" s="54">
        <f t="shared" si="16"/>
        <v>70.924999999999997</v>
      </c>
      <c r="K263" s="54"/>
      <c r="L263" s="52" t="str">
        <f>VLOOKUP($G263,[1]食材檔!$B$1:$I$65536,4,FALSE)</f>
        <v>kg</v>
      </c>
      <c r="M263" s="52">
        <f>VLOOKUP($G263,[1]食材檔!$B$1:$I$65536,7,FALSE)</f>
        <v>100</v>
      </c>
      <c r="N263" s="52">
        <f>VLOOKUP($G263,[1]食材檔!$B$1:$I$65536,8,FALSE)</f>
        <v>3</v>
      </c>
      <c r="O263" s="55">
        <f t="shared" si="15"/>
        <v>0.25</v>
      </c>
      <c r="P263" s="42">
        <f>VLOOKUP($G263,[1]食材檔!$B$1:$M$65536,11,FALSE)/100*H263</f>
        <v>10.25</v>
      </c>
    </row>
    <row r="264" spans="4:22">
      <c r="E264" s="52"/>
      <c r="F264" s="53"/>
      <c r="G264" s="53" t="str">
        <f>VLOOKUP($E$263,[1]明細總表!$C$1:$AB$65536,5,FALSE)</f>
        <v>非基改豆腐條</v>
      </c>
      <c r="H264" s="53">
        <f>VLOOKUP($E$263,[1]明細總表!$C$1:$AB$65536,6,FALSE)</f>
        <v>15</v>
      </c>
      <c r="I264" s="52">
        <f>VLOOKUP($G264,[1]食材檔!$B$1:$I$65536,3,FALSE)</f>
        <v>1000</v>
      </c>
      <c r="J264" s="54">
        <f t="shared" si="16"/>
        <v>42.555</v>
      </c>
      <c r="K264" s="54"/>
      <c r="L264" s="52" t="str">
        <f>VLOOKUP($G264,[1]食材檔!$B$1:$I$65536,4,FALSE)</f>
        <v>kg</v>
      </c>
      <c r="M264" s="52">
        <f>VLOOKUP($G264,[1]食材檔!$B$1:$I$65536,7,FALSE)</f>
        <v>80</v>
      </c>
      <c r="N264" s="52">
        <f>VLOOKUP($G264,[1]食材檔!$B$1:$I$65536,8,FALSE)</f>
        <v>2</v>
      </c>
      <c r="O264" s="55">
        <f t="shared" si="15"/>
        <v>0.1875</v>
      </c>
      <c r="P264" s="42">
        <f>VLOOKUP($G264,[1]食材檔!$B$1:$M$65536,11,FALSE)/100*H264</f>
        <v>21</v>
      </c>
    </row>
    <row r="265" spans="4:22">
      <c r="E265" s="52"/>
      <c r="F265" s="53"/>
      <c r="G265" s="53">
        <f>VLOOKUP($E$263,[1]明細總表!$C$1:$AB$65536,7,FALSE)</f>
        <v>0</v>
      </c>
      <c r="H265" s="53">
        <f>VLOOKUP($E$263,[1]明細總表!$C$1:$AB$65536,8,FALSE)</f>
        <v>0</v>
      </c>
      <c r="I265" s="52">
        <f>VLOOKUP($G265,[1]食材檔!$B$1:$I$65536,3,FALSE)</f>
        <v>0</v>
      </c>
      <c r="J265" s="54" t="e">
        <f t="shared" si="16"/>
        <v>#DIV/0!</v>
      </c>
      <c r="K265" s="54"/>
      <c r="L265" s="52">
        <f>VLOOKUP($G265,[1]食材檔!$B$1:$I$65536,4,FALSE)</f>
        <v>0</v>
      </c>
      <c r="M265" s="52">
        <f>VLOOKUP($G265,[1]食材檔!$B$1:$I$65536,7,FALSE)</f>
        <v>0</v>
      </c>
      <c r="N265" s="52">
        <f>VLOOKUP($G265,[1]食材檔!$B$1:$I$65536,8,FALSE)</f>
        <v>0</v>
      </c>
      <c r="O265" s="55" t="e">
        <f t="shared" si="15"/>
        <v>#DIV/0!</v>
      </c>
      <c r="P265" s="42">
        <f>VLOOKUP($G265,[1]食材檔!$B$1:$M$65536,11,FALSE)/100*H265</f>
        <v>0</v>
      </c>
    </row>
    <row r="266" spans="4:22">
      <c r="E266" s="52"/>
      <c r="F266" s="53"/>
      <c r="G266" s="53">
        <f>VLOOKUP($E$263,[1]明細總表!$C$1:$AB$65536,9,FALSE)</f>
        <v>0</v>
      </c>
      <c r="H266" s="53">
        <f>VLOOKUP($E$263,[1]明細總表!$C$1:$AB$65536,10,FALSE)</f>
        <v>0</v>
      </c>
      <c r="I266" s="52">
        <f>VLOOKUP($G266,[1]食材檔!$B$1:$I$65536,3,FALSE)</f>
        <v>0</v>
      </c>
      <c r="J266" s="54" t="e">
        <f t="shared" si="16"/>
        <v>#DIV/0!</v>
      </c>
      <c r="K266" s="54"/>
      <c r="L266" s="52">
        <f>VLOOKUP($G266,[1]食材檔!$B$1:$I$65536,4,FALSE)</f>
        <v>0</v>
      </c>
      <c r="M266" s="52">
        <f>VLOOKUP($G266,[1]食材檔!$B$1:$I$65536,7,FALSE)</f>
        <v>0</v>
      </c>
      <c r="N266" s="52">
        <f>VLOOKUP($G266,[1]食材檔!$B$1:$I$65536,8,FALSE)</f>
        <v>0</v>
      </c>
      <c r="O266" s="55" t="e">
        <f t="shared" si="15"/>
        <v>#DIV/0!</v>
      </c>
      <c r="P266" s="42">
        <f>VLOOKUP($G266,[1]食材檔!$B$1:$M$65536,11,FALSE)/100*H266</f>
        <v>0</v>
      </c>
    </row>
    <row r="267" spans="4:22">
      <c r="E267" s="52"/>
      <c r="F267" s="53"/>
      <c r="G267" s="53">
        <f>VLOOKUP($E$263,[1]明細總表!$C$1:$AB$65536,11,FALSE)</f>
        <v>0</v>
      </c>
      <c r="H267" s="53">
        <f>VLOOKUP($E$263,[1]明細總表!$C$1:$AB$65536,12,FALSE)</f>
        <v>0</v>
      </c>
      <c r="I267" s="52">
        <f>VLOOKUP($G267,[1]食材檔!$B$1:$I$65536,3,FALSE)</f>
        <v>0</v>
      </c>
      <c r="J267" s="54" t="e">
        <f t="shared" si="16"/>
        <v>#DIV/0!</v>
      </c>
      <c r="K267" s="54"/>
      <c r="L267" s="52">
        <f>VLOOKUP($G267,[1]食材檔!$B$1:$I$65536,4,FALSE)</f>
        <v>0</v>
      </c>
      <c r="M267" s="52">
        <f>VLOOKUP($G267,[1]食材檔!$B$1:$I$65536,7,FALSE)</f>
        <v>0</v>
      </c>
      <c r="N267" s="52">
        <f>VLOOKUP($G267,[1]食材檔!$B$1:$I$65536,8,FALSE)</f>
        <v>0</v>
      </c>
      <c r="O267" s="55" t="e">
        <f t="shared" si="15"/>
        <v>#DIV/0!</v>
      </c>
      <c r="P267" s="42">
        <f>VLOOKUP($G267,[1]食材檔!$B$1:$M$65536,11,FALSE)/100*H267</f>
        <v>0</v>
      </c>
    </row>
    <row r="268" spans="4:22">
      <c r="E268" s="52"/>
      <c r="F268" s="53"/>
      <c r="G268" s="53">
        <f>VLOOKUP($E$263,[1]明細總表!$C$1:$AB$65536,13,FALSE)</f>
        <v>0</v>
      </c>
      <c r="H268" s="53">
        <f>VLOOKUP($E$263,[1]明細總表!$C$1:$AB$65536,14,FALSE)</f>
        <v>0</v>
      </c>
      <c r="I268" s="52">
        <f>VLOOKUP($G268,[1]食材檔!$B$1:$I$65536,3,FALSE)</f>
        <v>0</v>
      </c>
      <c r="J268" s="54" t="e">
        <f t="shared" si="16"/>
        <v>#DIV/0!</v>
      </c>
      <c r="K268" s="54"/>
      <c r="L268" s="52">
        <f>VLOOKUP($G268,[1]食材檔!$B$1:$I$65536,4,FALSE)</f>
        <v>0</v>
      </c>
      <c r="M268" s="52">
        <f>VLOOKUP($G268,[1]食材檔!$B$1:$I$65536,7,FALSE)</f>
        <v>0</v>
      </c>
      <c r="N268" s="52">
        <f>VLOOKUP($G268,[1]食材檔!$B$1:$I$65536,8,FALSE)</f>
        <v>0</v>
      </c>
      <c r="O268" s="55" t="e">
        <f t="shared" si="15"/>
        <v>#DIV/0!</v>
      </c>
      <c r="P268" s="42">
        <f>VLOOKUP($G268,[1]食材檔!$B$1:$M$65536,11,FALSE)/100*H268</f>
        <v>0</v>
      </c>
    </row>
    <row r="269" spans="4:22">
      <c r="E269" s="52"/>
      <c r="F269" s="53"/>
      <c r="G269" s="53">
        <f>VLOOKUP($E$263,[1]明細總表!$C$1:$AB$65536,15,FALSE)</f>
        <v>0</v>
      </c>
      <c r="H269" s="53">
        <f>VLOOKUP($E$263,[1]明細總表!$C$1:$AB$65536,16,FALSE)</f>
        <v>0</v>
      </c>
      <c r="I269" s="52">
        <f>VLOOKUP($G269,[1]食材檔!$B$1:$I$65536,3,FALSE)</f>
        <v>0</v>
      </c>
      <c r="J269" s="54" t="e">
        <f t="shared" si="16"/>
        <v>#DIV/0!</v>
      </c>
      <c r="K269" s="54"/>
      <c r="L269" s="52">
        <f>VLOOKUP($G269,[1]食材檔!$B$1:$I$65536,4,FALSE)</f>
        <v>0</v>
      </c>
      <c r="M269" s="52">
        <f>VLOOKUP($G269,[1]食材檔!$B$1:$I$65536,7,FALSE)</f>
        <v>0</v>
      </c>
      <c r="N269" s="52">
        <f>VLOOKUP($G269,[1]食材檔!$B$1:$I$65536,8,FALSE)</f>
        <v>0</v>
      </c>
      <c r="O269" s="55" t="e">
        <f t="shared" si="15"/>
        <v>#DIV/0!</v>
      </c>
      <c r="P269" s="42">
        <f>VLOOKUP($G269,[1]食材檔!$B$1:$M$65536,11,FALSE)/100*H269</f>
        <v>0</v>
      </c>
    </row>
    <row r="270" spans="4:22">
      <c r="E270" s="52"/>
      <c r="F270" s="53"/>
      <c r="G270" s="53">
        <f>VLOOKUP($E$263,[1]明細總表!$C$1:$AB$65536,17,FALSE)</f>
        <v>0</v>
      </c>
      <c r="H270" s="53">
        <f>VLOOKUP($E$263,[1]明細總表!$C$1:$AB$65536,18,FALSE)</f>
        <v>0</v>
      </c>
      <c r="I270" s="52">
        <f>VLOOKUP($G270,[1]食材檔!$B$1:$I$65536,3,FALSE)</f>
        <v>0</v>
      </c>
      <c r="J270" s="54" t="e">
        <f t="shared" si="16"/>
        <v>#DIV/0!</v>
      </c>
      <c r="K270" s="54"/>
      <c r="L270" s="52">
        <f>VLOOKUP($G270,[1]食材檔!$B$1:$I$65536,4,FALSE)</f>
        <v>0</v>
      </c>
      <c r="M270" s="52">
        <f>VLOOKUP($G270,[1]食材檔!$B$1:$I$65536,7,FALSE)</f>
        <v>0</v>
      </c>
      <c r="N270" s="52">
        <f>VLOOKUP($G270,[1]食材檔!$B$1:$I$65536,8,FALSE)</f>
        <v>0</v>
      </c>
      <c r="O270" s="55" t="e">
        <f t="shared" si="15"/>
        <v>#DIV/0!</v>
      </c>
      <c r="P270" s="42">
        <f>VLOOKUP($G270,[1]食材檔!$B$1:$M$65536,11,FALSE)/100*H270</f>
        <v>0</v>
      </c>
    </row>
    <row r="271" spans="4:22">
      <c r="E271" s="52"/>
      <c r="F271" s="53"/>
      <c r="G271" s="53">
        <f>VLOOKUP($E$263,[1]明細總表!$C$1:$AB$65536,19,FALSE)</f>
        <v>0</v>
      </c>
      <c r="H271" s="53">
        <f>VLOOKUP($E$263,[1]明細總表!$C$1:$AB$65536,20,FALSE)</f>
        <v>0</v>
      </c>
      <c r="I271" s="52">
        <f>VLOOKUP($G271,[1]食材檔!$B$1:$I$65536,3,FALSE)</f>
        <v>0</v>
      </c>
      <c r="J271" s="54" t="e">
        <f t="shared" si="16"/>
        <v>#DIV/0!</v>
      </c>
      <c r="K271" s="54"/>
      <c r="L271" s="52">
        <f>VLOOKUP($G271,[1]食材檔!$B$1:$I$65536,4,FALSE)</f>
        <v>0</v>
      </c>
      <c r="M271" s="52">
        <f>VLOOKUP($G271,[1]食材檔!$B$1:$I$65536,7,FALSE)</f>
        <v>0</v>
      </c>
      <c r="N271" s="52">
        <f>VLOOKUP($G271,[1]食材檔!$B$1:$I$65536,8,FALSE)</f>
        <v>0</v>
      </c>
      <c r="O271" s="55" t="e">
        <f t="shared" si="15"/>
        <v>#DIV/0!</v>
      </c>
      <c r="P271" s="42">
        <f>VLOOKUP($G271,[1]食材檔!$B$1:$M$65536,11,FALSE)/100*H271</f>
        <v>0</v>
      </c>
    </row>
    <row r="272" spans="4:22">
      <c r="E272" s="52"/>
      <c r="F272" s="53"/>
      <c r="G272" s="53">
        <f>VLOOKUP($E$263,[1]明細總表!$C$1:$AB$65536,21,FALSE)</f>
        <v>0</v>
      </c>
      <c r="H272" s="53">
        <f>VLOOKUP($E$263,[1]明細總表!$C$1:$AB$65536,22,FALSE)</f>
        <v>0</v>
      </c>
      <c r="I272" s="52">
        <f>VLOOKUP($G272,[1]食材檔!$B$1:$I$65536,3,FALSE)</f>
        <v>0</v>
      </c>
      <c r="J272" s="54" t="e">
        <f t="shared" si="16"/>
        <v>#DIV/0!</v>
      </c>
      <c r="K272" s="54"/>
      <c r="L272" s="52">
        <f>VLOOKUP($G272,[1]食材檔!$B$1:$I$65536,4,FALSE)</f>
        <v>0</v>
      </c>
      <c r="M272" s="52">
        <f>VLOOKUP($G272,[1]食材檔!$B$1:$I$65536,7,FALSE)</f>
        <v>0</v>
      </c>
      <c r="N272" s="52">
        <f>VLOOKUP($G272,[1]食材檔!$B$1:$I$65536,8,FALSE)</f>
        <v>0</v>
      </c>
      <c r="O272" s="55" t="e">
        <f t="shared" si="15"/>
        <v>#DIV/0!</v>
      </c>
      <c r="P272" s="42">
        <f>VLOOKUP($G272,[1]食材檔!$B$1:$M$65536,11,FALSE)/100*H272</f>
        <v>0</v>
      </c>
    </row>
    <row r="273" spans="4:21">
      <c r="D273" s="13">
        <f>SUM(H273:H275)</f>
        <v>72</v>
      </c>
      <c r="E273" s="38" t="str">
        <f>VLOOKUP(G234,[1]麗山菜單!B8:H8,3,FALSE)</f>
        <v>紅藜飯</v>
      </c>
      <c r="F273" s="39">
        <f>VLOOKUP($E$273,[1]明細總表!$C$1:$AB$65536,2,FALSE)</f>
        <v>2</v>
      </c>
      <c r="G273" s="39" t="str">
        <f>VLOOKUP($E$273,[1]明細總表!$C$1:$AB$65536,3,FALSE)</f>
        <v>白米</v>
      </c>
      <c r="H273" s="39">
        <f>VLOOKUP($E$273,[1]明細總表!$C$1:$AB$65536,4,FALSE)</f>
        <v>65</v>
      </c>
      <c r="I273" s="38">
        <f>VLOOKUP($G273,[1]食材檔!$B$1:$I$65536,3,FALSE)</f>
        <v>1000</v>
      </c>
      <c r="J273" s="56">
        <f t="shared" si="16"/>
        <v>184.405</v>
      </c>
      <c r="K273" s="56"/>
      <c r="L273" s="38" t="str">
        <f>VLOOKUP($G273,[1]食材檔!$B$1:$I$65536,4,FALSE)</f>
        <v>kg</v>
      </c>
      <c r="M273" s="38">
        <f>VLOOKUP($G273,[1]食材檔!$B$1:$I$65536,7,FALSE)</f>
        <v>20</v>
      </c>
      <c r="N273" s="38">
        <f>VLOOKUP($G273,[1]食材檔!$B$1:$I$65536,8,FALSE)</f>
        <v>1</v>
      </c>
      <c r="O273" s="41">
        <f t="shared" si="15"/>
        <v>3.25</v>
      </c>
      <c r="P273" s="42">
        <f>VLOOKUP($G273,[1]食材檔!$B$1:$M$65536,11,FALSE)/100*H273</f>
        <v>3.25</v>
      </c>
    </row>
    <row r="274" spans="4:21">
      <c r="E274" s="38"/>
      <c r="F274" s="39"/>
      <c r="G274" s="39" t="str">
        <f>VLOOKUP($E$273,[1]明細總表!$C$1:$AB$65536,5,FALSE)</f>
        <v>紅藜</v>
      </c>
      <c r="H274" s="39">
        <f>VLOOKUP($E$273,[1]明細總表!$C$1:$AB$65536,6,FALSE)</f>
        <v>7</v>
      </c>
      <c r="I274" s="38">
        <f>VLOOKUP($G274,[1]食材檔!$B$1:$I$65536,3,FALSE)</f>
        <v>1000</v>
      </c>
      <c r="J274" s="56">
        <f t="shared" si="16"/>
        <v>19.859000000000002</v>
      </c>
      <c r="K274" s="56"/>
      <c r="L274" s="38" t="str">
        <f>VLOOKUP($G274,[1]食材檔!$B$1:$I$65536,4,FALSE)</f>
        <v>kg</v>
      </c>
      <c r="M274" s="38">
        <f>VLOOKUP($G274,[1]食材檔!$B$1:$I$65536,7,FALSE)</f>
        <v>20</v>
      </c>
      <c r="N274" s="38">
        <f>VLOOKUP($G274,[1]食材檔!$B$1:$I$65536,8,FALSE)</f>
        <v>1</v>
      </c>
      <c r="O274" s="41">
        <f t="shared" si="15"/>
        <v>0.35</v>
      </c>
      <c r="P274" s="42">
        <f>VLOOKUP($G274,[1]食材檔!$B$1:$M$65536,11,FALSE)/100*H274</f>
        <v>1.7500000000000002E-2</v>
      </c>
    </row>
    <row r="275" spans="4:21">
      <c r="E275" s="38" t="s">
        <v>115</v>
      </c>
      <c r="F275" s="39">
        <v>1</v>
      </c>
      <c r="G275" s="39" t="s">
        <v>116</v>
      </c>
      <c r="H275" s="39">
        <f>J275*1000/E234</f>
        <v>0</v>
      </c>
      <c r="I275" s="38"/>
      <c r="J275" s="56"/>
      <c r="K275" s="56"/>
      <c r="L275" s="38" t="s">
        <v>91</v>
      </c>
      <c r="M275" s="38">
        <v>5</v>
      </c>
      <c r="N275" s="38">
        <v>6</v>
      </c>
      <c r="O275" s="41">
        <f t="shared" si="15"/>
        <v>0</v>
      </c>
      <c r="P275" s="42">
        <f>VLOOKUP($G275,[1]食材檔!$B$1:$M$65536,11,FALSE)/100*H275</f>
        <v>0</v>
      </c>
    </row>
    <row r="276" spans="4:21">
      <c r="E276" s="52" t="s">
        <v>117</v>
      </c>
      <c r="F276" s="53"/>
      <c r="G276" s="53" t="s">
        <v>118</v>
      </c>
      <c r="H276" s="52"/>
      <c r="I276" s="52"/>
      <c r="J276" s="54"/>
      <c r="K276" s="54"/>
      <c r="L276" s="52" t="s">
        <v>91</v>
      </c>
      <c r="M276" s="52"/>
      <c r="N276" s="52"/>
      <c r="O276" s="55"/>
      <c r="P276" s="42">
        <f>VLOOKUP($G276,[1]食材檔!$B$1:$M$65536,11,FALSE)/100*H276</f>
        <v>0</v>
      </c>
    </row>
    <row r="277" spans="4:21">
      <c r="E277" s="52"/>
      <c r="F277" s="53"/>
      <c r="G277" s="53" t="s">
        <v>31</v>
      </c>
      <c r="H277" s="52"/>
      <c r="I277" s="52"/>
      <c r="J277" s="54"/>
      <c r="K277" s="54"/>
      <c r="L277" s="52" t="s">
        <v>91</v>
      </c>
      <c r="M277" s="52"/>
      <c r="N277" s="52"/>
      <c r="O277" s="55"/>
      <c r="P277" s="42">
        <f>VLOOKUP($G277,[1]食材檔!$B$1:$M$65536,11,FALSE)/100*H277</f>
        <v>0</v>
      </c>
    </row>
    <row r="278" spans="4:21">
      <c r="E278" s="52"/>
      <c r="F278" s="53"/>
      <c r="G278" s="53" t="s">
        <v>119</v>
      </c>
      <c r="H278" s="52"/>
      <c r="I278" s="52"/>
      <c r="J278" s="54"/>
      <c r="K278" s="54"/>
      <c r="L278" s="52" t="s">
        <v>91</v>
      </c>
      <c r="M278" s="52"/>
      <c r="N278" s="52"/>
      <c r="O278" s="55"/>
      <c r="P278" s="42">
        <f>VLOOKUP($G278,[1]食材檔!$B$1:$M$65536,11,FALSE)/100*H278</f>
        <v>0</v>
      </c>
    </row>
    <row r="279" spans="4:21">
      <c r="D279" s="16"/>
      <c r="E279" s="19">
        <f>VLOOKUP($H$280,[1]人數!$L$1:$S$65536,6,FALSE)</f>
        <v>1402</v>
      </c>
      <c r="F279" s="20">
        <f>VLOOKUP($H$280,[1]人數!$L$1:$S$65536,7,FALSE)</f>
        <v>1968</v>
      </c>
      <c r="G279" s="21"/>
    </row>
    <row r="280" spans="4:21">
      <c r="D280" s="16"/>
      <c r="E280" s="4">
        <f>VLOOKUP($H$280,[1]人數!$L$1:$S$65536,8,FALSE)</f>
        <v>3370</v>
      </c>
      <c r="G280" s="22">
        <f>[1]麗山菜單!B9</f>
        <v>45055</v>
      </c>
      <c r="H280" s="23" t="str">
        <f>VLOOKUP(G4,[1]麗山菜單!A9:I9,3,TRUE)</f>
        <v>二</v>
      </c>
      <c r="J280" s="24"/>
      <c r="K280" s="24"/>
      <c r="L280" s="13" t="str">
        <f>VLOOKUP(G280,[1]麗山菜單!A9:I9,4,TRUE)</f>
        <v>有機米芝麻飯</v>
      </c>
    </row>
    <row r="281" spans="4:21">
      <c r="D281" s="61" t="s">
        <v>120</v>
      </c>
      <c r="E281" s="26" t="s">
        <v>93</v>
      </c>
      <c r="F281" s="7" t="s">
        <v>94</v>
      </c>
      <c r="G281" s="26" t="s">
        <v>121</v>
      </c>
      <c r="H281" s="26" t="s">
        <v>122</v>
      </c>
      <c r="I281" s="27" t="s">
        <v>97</v>
      </c>
      <c r="J281" s="28" t="s">
        <v>123</v>
      </c>
      <c r="K281" s="28"/>
      <c r="L281" s="29" t="s">
        <v>99</v>
      </c>
      <c r="M281" s="30" t="s">
        <v>124</v>
      </c>
      <c r="N281" s="31" t="s">
        <v>125</v>
      </c>
      <c r="O281" s="32" t="s">
        <v>126</v>
      </c>
      <c r="P281" s="33" t="s">
        <v>127</v>
      </c>
      <c r="Q281" s="13" t="s">
        <v>128</v>
      </c>
      <c r="R281" s="43">
        <f>SUMIFS(O282:O321,N282:N321,1)</f>
        <v>5.17</v>
      </c>
      <c r="S281" s="35" t="s">
        <v>129</v>
      </c>
      <c r="T281" s="36">
        <f>R281*2+R282*7+R283*1+R286*8</f>
        <v>28.569003709591946</v>
      </c>
      <c r="U281" s="37">
        <f>T281*4/T284</f>
        <v>0.15613954001404867</v>
      </c>
    </row>
    <row r="282" spans="4:21">
      <c r="D282" s="13">
        <f>SUM(H282:H293)</f>
        <v>93</v>
      </c>
      <c r="E282" s="38" t="str">
        <f>VLOOKUP(G280,[1]麗山菜單!B9:H9,4,FALSE)</f>
        <v>豆腸燒雞</v>
      </c>
      <c r="F282" s="39">
        <f>VLOOKUP($E$282,[1]明細總表!$C$1:$AB$65536,2,FALSE)</f>
        <v>5</v>
      </c>
      <c r="G282" s="9" t="str">
        <f>VLOOKUP($E$282,[1]明細總表!$C$1:$AB$65536,3,FALSE)</f>
        <v>雞胸丁</v>
      </c>
      <c r="H282" s="39">
        <f>VLOOKUP($E$282,[1]明細總表!$C$1:$AB$65536,4,FALSE)</f>
        <v>45</v>
      </c>
      <c r="I282" s="38">
        <f>VLOOKUP($G282,[1]食材檔!$B$1:$I$65536,3,FALSE)</f>
        <v>1000</v>
      </c>
      <c r="J282" s="56">
        <f t="shared" ref="J282:J293" si="17">H282*$E$280/I282</f>
        <v>151.65</v>
      </c>
      <c r="K282" s="56"/>
      <c r="L282" s="38" t="str">
        <f>VLOOKUP($G282,[1]食材檔!$B$1:$I$65536,4,FALSE)</f>
        <v>kg</v>
      </c>
      <c r="M282" s="38">
        <f>VLOOKUP($G282,[1]食材檔!$B$1:$I$65536,7,FALSE)</f>
        <v>37</v>
      </c>
      <c r="N282" s="38">
        <f>VLOOKUP($G282,[1]食材檔!$B$1:$I$65536,8,FALSE)</f>
        <v>2</v>
      </c>
      <c r="O282" s="41">
        <f t="shared" ref="O282:O321" si="18">H282/M282</f>
        <v>1.2162162162162162</v>
      </c>
      <c r="P282" s="42">
        <f>VLOOKUP($G282,[1]食材檔!$B$1:$M$65536,11,FALSE)/100*H282</f>
        <v>0.45</v>
      </c>
      <c r="Q282" s="13" t="s">
        <v>106</v>
      </c>
      <c r="R282" s="46">
        <f>SUMIFS(O282:O321,N282:N321,2)</f>
        <v>2.3770005299417067</v>
      </c>
      <c r="S282" s="35" t="s">
        <v>130</v>
      </c>
      <c r="T282" s="44">
        <f>R282*5+R285*5+R286*8</f>
        <v>23.956431221137105</v>
      </c>
      <c r="U282" s="37">
        <f>T282*9/T284</f>
        <v>0.29459301156795326</v>
      </c>
    </row>
    <row r="283" spans="4:21">
      <c r="E283" s="38"/>
      <c r="F283" s="39"/>
      <c r="G283" s="39" t="str">
        <f>VLOOKUP($E$282,[1]明細總表!$C$1:$AB$65536,5,FALSE)</f>
        <v>棒腿丁</v>
      </c>
      <c r="H283" s="39">
        <f>VLOOKUP($E$282,[1]明細總表!$C$1:$AB$65536,6,FALSE)</f>
        <v>20</v>
      </c>
      <c r="I283" s="38">
        <f>VLOOKUP($G283,[1]食材檔!$B$1:$I$65536,3,FALSE)</f>
        <v>1000</v>
      </c>
      <c r="J283" s="56">
        <f t="shared" si="17"/>
        <v>67.400000000000006</v>
      </c>
      <c r="K283" s="56"/>
      <c r="L283" s="38" t="str">
        <f>VLOOKUP($G283,[1]食材檔!$B$1:$I$65536,4,FALSE)</f>
        <v>kg</v>
      </c>
      <c r="M283" s="38">
        <f>VLOOKUP($G283,[1]食材檔!$B$1:$I$65536,7,FALSE)</f>
        <v>68</v>
      </c>
      <c r="N283" s="38">
        <f>VLOOKUP($G283,[1]食材檔!$B$1:$I$65536,8,FALSE)</f>
        <v>2</v>
      </c>
      <c r="O283" s="41">
        <f t="shared" si="18"/>
        <v>0.29411764705882354</v>
      </c>
      <c r="P283" s="42">
        <f>VLOOKUP($G283,[1]食材檔!$B$1:$M$65536,11,FALSE)/100*H283</f>
        <v>2.4</v>
      </c>
      <c r="Q283" s="13" t="s">
        <v>131</v>
      </c>
      <c r="R283" s="78">
        <f>SUMIFS(O282:O321,N282:N321,3)</f>
        <v>1.5899999999999999</v>
      </c>
      <c r="S283" s="35" t="s">
        <v>132</v>
      </c>
      <c r="T283" s="44">
        <f>R281*15+R283*5+15+R286*12</f>
        <v>100.5</v>
      </c>
      <c r="U283" s="37">
        <f>T283*4/T284</f>
        <v>0.54926744841799813</v>
      </c>
    </row>
    <row r="284" spans="4:21">
      <c r="E284" s="38"/>
      <c r="F284" s="63"/>
      <c r="G284" s="39" t="str">
        <f>VLOOKUP($E$282,[1]明細總表!$C$1:$AB$65536,7,FALSE)</f>
        <v>非基改豆腸(切)</v>
      </c>
      <c r="H284" s="39">
        <f>VLOOKUP($E$282,[1]明細總表!$C$1:$AB$65536,8,FALSE)</f>
        <v>20</v>
      </c>
      <c r="I284" s="38">
        <f>VLOOKUP($G284,[1]食材檔!$B$1:$I$65536,3,FALSE)</f>
        <v>1000</v>
      </c>
      <c r="J284" s="56">
        <f t="shared" si="17"/>
        <v>67.400000000000006</v>
      </c>
      <c r="K284" s="56"/>
      <c r="L284" s="38" t="str">
        <f>VLOOKUP($G284,[1]食材檔!$B$1:$I$65536,4,FALSE)</f>
        <v>kg</v>
      </c>
      <c r="M284" s="38">
        <f>VLOOKUP($G284,[1]食材檔!$B$1:$I$65536,7,FALSE)</f>
        <v>30</v>
      </c>
      <c r="N284" s="38">
        <f>VLOOKUP($G284,[1]食材檔!$B$1:$I$65536,8,FALSE)</f>
        <v>2</v>
      </c>
      <c r="O284" s="41">
        <f t="shared" si="18"/>
        <v>0.66666666666666663</v>
      </c>
      <c r="P284" s="42">
        <f>VLOOKUP($G284,[1]食材檔!$B$1:$M$65536,11,FALSE)/100*H284</f>
        <v>12.4</v>
      </c>
      <c r="Q284" s="13" t="s">
        <v>110</v>
      </c>
      <c r="R284" s="46">
        <f>SUMIFS(O282:O321,N282:N321,4)+1</f>
        <v>1</v>
      </c>
      <c r="S284" s="47" t="s">
        <v>133</v>
      </c>
      <c r="T284" s="44">
        <f>T281*4+T282*9+T283*4</f>
        <v>731.88389582860168</v>
      </c>
      <c r="U284" s="37">
        <f>U281+U282+U283</f>
        <v>1</v>
      </c>
    </row>
    <row r="285" spans="4:21">
      <c r="E285" s="38"/>
      <c r="F285" s="39"/>
      <c r="G285" s="39" t="str">
        <f>VLOOKUP($E$282,[1]明細總表!$C$1:$AB$65536,9,FALSE)</f>
        <v>一公分西芹段</v>
      </c>
      <c r="H285" s="39">
        <f>VLOOKUP($E$282,[1]明細總表!$C$1:$AB$65536,10,FALSE)</f>
        <v>3</v>
      </c>
      <c r="I285" s="38">
        <f>VLOOKUP($G285,[1]食材檔!$B$1:$I$65536,3,FALSE)</f>
        <v>1000</v>
      </c>
      <c r="J285" s="56">
        <f t="shared" si="17"/>
        <v>10.11</v>
      </c>
      <c r="K285" s="56"/>
      <c r="L285" s="38" t="str">
        <f>VLOOKUP($G285,[1]食材檔!$B$1:$I$65536,4,FALSE)</f>
        <v>kg</v>
      </c>
      <c r="M285" s="38">
        <f>VLOOKUP($G285,[1]食材檔!$B$1:$I$65536,7,FALSE)</f>
        <v>100</v>
      </c>
      <c r="N285" s="38">
        <f>VLOOKUP($G285,[1]食材檔!$B$1:$I$65536,8,FALSE)</f>
        <v>3</v>
      </c>
      <c r="O285" s="41">
        <f t="shared" si="18"/>
        <v>0.03</v>
      </c>
      <c r="P285" s="42">
        <f>VLOOKUP($G285,[1]食材檔!$B$1:$M$65536,11,FALSE)/100*H285</f>
        <v>1.56</v>
      </c>
      <c r="Q285" s="13" t="s">
        <v>112</v>
      </c>
      <c r="R285" s="46">
        <f>SUMIFS(O282:O321,N282:N321,6)+2.3</f>
        <v>2.4142857142857141</v>
      </c>
    </row>
    <row r="286" spans="4:21">
      <c r="E286" s="38"/>
      <c r="F286" s="39"/>
      <c r="G286" s="39" t="str">
        <f>VLOOKUP($E$282,[1]明細總表!$C$1:$AB$65536,11,FALSE)</f>
        <v>紅蘿蔔片丁</v>
      </c>
      <c r="H286" s="39">
        <f>VLOOKUP($E$282,[1]明細總表!$C$1:$AB$65536,12,FALSE)</f>
        <v>5</v>
      </c>
      <c r="I286" s="38">
        <f>VLOOKUP($G286,[1]食材檔!$B$1:$I$65536,3,FALSE)</f>
        <v>1000</v>
      </c>
      <c r="J286" s="56">
        <f t="shared" si="17"/>
        <v>16.850000000000001</v>
      </c>
      <c r="K286" s="56"/>
      <c r="L286" s="38" t="str">
        <f>VLOOKUP($G286,[1]食材檔!$B$1:$I$65536,4,FALSE)</f>
        <v>kg</v>
      </c>
      <c r="M286" s="38">
        <f>VLOOKUP($G286,[1]食材檔!$B$1:$I$65536,7,FALSE)</f>
        <v>100</v>
      </c>
      <c r="N286" s="38">
        <f>VLOOKUP($G286,[1]食材檔!$B$1:$I$65536,8,FALSE)</f>
        <v>3</v>
      </c>
      <c r="O286" s="41">
        <f t="shared" si="18"/>
        <v>0.05</v>
      </c>
      <c r="P286" s="42">
        <f>VLOOKUP($G286,[1]食材檔!$B$1:$M$65536,11,FALSE)/100*H286</f>
        <v>1.35</v>
      </c>
      <c r="Q286" s="47" t="s">
        <v>134</v>
      </c>
      <c r="R286" s="48">
        <f>SUMIFS(O282:O321,N282:N321,5)</f>
        <v>0</v>
      </c>
    </row>
    <row r="287" spans="4:21">
      <c r="E287" s="38"/>
      <c r="F287" s="39"/>
      <c r="G287" s="39">
        <f>VLOOKUP($E$282,[1]明細總表!$C$1:$AB$65536,13,FALSE)</f>
        <v>0</v>
      </c>
      <c r="H287" s="39">
        <f>VLOOKUP($E$282,[1]明細總表!$C$1:$AB$65536,14,FALSE)</f>
        <v>0</v>
      </c>
      <c r="I287" s="38">
        <f>VLOOKUP($G287,[1]食材檔!$B$1:$I$65536,3,FALSE)</f>
        <v>0</v>
      </c>
      <c r="J287" s="56" t="e">
        <f t="shared" si="17"/>
        <v>#DIV/0!</v>
      </c>
      <c r="K287" s="56"/>
      <c r="L287" s="38">
        <f>VLOOKUP($G287,[1]食材檔!$B$1:$I$65536,4,FALSE)</f>
        <v>0</v>
      </c>
      <c r="M287" s="38">
        <f>VLOOKUP($G287,[1]食材檔!$B$1:$I$65536,7,FALSE)</f>
        <v>0</v>
      </c>
      <c r="N287" s="38">
        <f>VLOOKUP($G287,[1]食材檔!$B$1:$I$65536,8,FALSE)</f>
        <v>0</v>
      </c>
      <c r="O287" s="41" t="e">
        <f t="shared" si="18"/>
        <v>#DIV/0!</v>
      </c>
      <c r="P287" s="42">
        <f>VLOOKUP($G287,[1]食材檔!$B$1:$M$65536,11,FALSE)/100*H287</f>
        <v>0</v>
      </c>
      <c r="Q287" s="49" t="s">
        <v>127</v>
      </c>
      <c r="R287" s="50">
        <f>SUM(P282:P324)</f>
        <v>147.94999999999999</v>
      </c>
    </row>
    <row r="288" spans="4:21">
      <c r="E288" s="38"/>
      <c r="F288" s="39"/>
      <c r="G288" s="39">
        <f>VLOOKUP($E$282,[1]明細總表!$C$1:$AB$65536,15,FALSE)</f>
        <v>0</v>
      </c>
      <c r="H288" s="39">
        <f>VLOOKUP($E$282,[1]明細總表!$C$1:$AB$65536,16,FALSE)</f>
        <v>0</v>
      </c>
      <c r="I288" s="38">
        <f>VLOOKUP($G288,[1]食材檔!$B$1:$I$65536,3,FALSE)</f>
        <v>0</v>
      </c>
      <c r="J288" s="56" t="e">
        <f t="shared" si="17"/>
        <v>#DIV/0!</v>
      </c>
      <c r="K288" s="56"/>
      <c r="L288" s="38">
        <f>VLOOKUP($G288,[1]食材檔!$B$1:$I$65536,4,FALSE)</f>
        <v>0</v>
      </c>
      <c r="M288" s="38">
        <f>VLOOKUP($G288,[1]食材檔!$B$1:$I$65536,7,FALSE)</f>
        <v>0</v>
      </c>
      <c r="N288" s="38">
        <f>VLOOKUP($G288,[1]食材檔!$B$1:$I$65536,8,FALSE)</f>
        <v>0</v>
      </c>
      <c r="O288" s="41" t="e">
        <f t="shared" si="18"/>
        <v>#DIV/0!</v>
      </c>
      <c r="P288" s="42">
        <f>VLOOKUP($G288,[1]食材檔!$B$1:$M$65536,11,FALSE)/100*H288</f>
        <v>0</v>
      </c>
    </row>
    <row r="289" spans="4:22">
      <c r="E289" s="38"/>
      <c r="F289" s="39"/>
      <c r="G289" s="39">
        <f>VLOOKUP($E$282,[1]明細總表!$C$1:$AB$65536,17,FALSE)</f>
        <v>0</v>
      </c>
      <c r="H289" s="39">
        <f>VLOOKUP($E$282,[1]明細總表!$C$1:$AB$65536,18,FALSE)</f>
        <v>0</v>
      </c>
      <c r="I289" s="38">
        <f>VLOOKUP($G289,[1]食材檔!$B$1:$I$65536,3,FALSE)</f>
        <v>0</v>
      </c>
      <c r="J289" s="56" t="e">
        <f t="shared" si="17"/>
        <v>#DIV/0!</v>
      </c>
      <c r="K289" s="56"/>
      <c r="L289" s="38">
        <f>VLOOKUP($G289,[1]食材檔!$B$1:$I$65536,4,FALSE)</f>
        <v>0</v>
      </c>
      <c r="M289" s="38">
        <f>VLOOKUP($G289,[1]食材檔!$B$1:$I$65536,7,FALSE)</f>
        <v>0</v>
      </c>
      <c r="N289" s="38">
        <f>VLOOKUP($G289,[1]食材檔!$B$1:$I$65536,8,FALSE)</f>
        <v>0</v>
      </c>
      <c r="O289" s="41" t="e">
        <f t="shared" si="18"/>
        <v>#DIV/0!</v>
      </c>
      <c r="P289" s="42">
        <f>VLOOKUP($G289,[1]食材檔!$B$1:$M$65536,11,FALSE)/100*H289</f>
        <v>0</v>
      </c>
    </row>
    <row r="290" spans="4:22">
      <c r="E290" s="38"/>
      <c r="F290" s="39"/>
      <c r="G290" s="39">
        <f>VLOOKUP($E$282,[1]明細總表!$C$1:$AB$65536,19,FALSE)</f>
        <v>0</v>
      </c>
      <c r="H290" s="39">
        <f>VLOOKUP($E$282,[1]明細總表!$C$1:$AB$65536,20,FALSE)</f>
        <v>0</v>
      </c>
      <c r="I290" s="38">
        <f>VLOOKUP($G290,[1]食材檔!$B$1:$I$65536,3,FALSE)</f>
        <v>0</v>
      </c>
      <c r="J290" s="56" t="e">
        <f t="shared" si="17"/>
        <v>#DIV/0!</v>
      </c>
      <c r="K290" s="56"/>
      <c r="L290" s="38">
        <f>VLOOKUP($G290,[1]食材檔!$B$1:$I$65536,4,FALSE)</f>
        <v>0</v>
      </c>
      <c r="M290" s="38">
        <f>VLOOKUP($G290,[1]食材檔!$B$1:$I$65536,7,FALSE)</f>
        <v>0</v>
      </c>
      <c r="N290" s="38">
        <f>VLOOKUP($G290,[1]食材檔!$B$1:$I$65536,8,FALSE)</f>
        <v>0</v>
      </c>
      <c r="O290" s="41" t="e">
        <f t="shared" si="18"/>
        <v>#DIV/0!</v>
      </c>
      <c r="P290" s="42">
        <f>VLOOKUP($G290,[1]食材檔!$B$1:$M$65536,11,FALSE)/100*H290</f>
        <v>0</v>
      </c>
    </row>
    <row r="291" spans="4:22">
      <c r="E291" s="38"/>
      <c r="F291" s="39"/>
      <c r="G291" s="39">
        <f>VLOOKUP($E$282,[1]明細總表!$C$1:$AB$65536,21,FALSE)</f>
        <v>0</v>
      </c>
      <c r="H291" s="39">
        <f>VLOOKUP($E$282,[1]明細總表!$C$1:$AB$65536,22,FALSE)</f>
        <v>0</v>
      </c>
      <c r="I291" s="38">
        <f>VLOOKUP($G291,[1]食材檔!$B$1:$I$65536,3,FALSE)</f>
        <v>0</v>
      </c>
      <c r="J291" s="56" t="e">
        <f t="shared" si="17"/>
        <v>#DIV/0!</v>
      </c>
      <c r="K291" s="56"/>
      <c r="L291" s="38">
        <f>VLOOKUP($G291,[1]食材檔!$B$1:$I$65536,4,FALSE)</f>
        <v>0</v>
      </c>
      <c r="M291" s="38">
        <f>VLOOKUP($G291,[1]食材檔!$B$1:$I$65536,7,FALSE)</f>
        <v>0</v>
      </c>
      <c r="N291" s="38">
        <f>VLOOKUP($G291,[1]食材檔!$B$1:$I$65536,8,FALSE)</f>
        <v>0</v>
      </c>
      <c r="O291" s="41" t="e">
        <f t="shared" si="18"/>
        <v>#DIV/0!</v>
      </c>
      <c r="P291" s="42">
        <f>VLOOKUP($G291,[1]食材檔!$B$1:$M$65536,11,FALSE)/100*H291</f>
        <v>0</v>
      </c>
    </row>
    <row r="292" spans="4:22">
      <c r="E292" s="38"/>
      <c r="F292" s="39"/>
      <c r="G292" s="39">
        <f>VLOOKUP($E$282,[1]明細總表!$C$1:$AB$65536,23,FALSE)</f>
        <v>0</v>
      </c>
      <c r="H292" s="39">
        <f>VLOOKUP($E$282,[1]明細總表!$C$1:$AB$65536,24,FALSE)</f>
        <v>0</v>
      </c>
      <c r="I292" s="38">
        <f>VLOOKUP($G292,[1]食材檔!$B$1:$I$65536,3,FALSE)</f>
        <v>0</v>
      </c>
      <c r="J292" s="56" t="e">
        <f t="shared" si="17"/>
        <v>#DIV/0!</v>
      </c>
      <c r="K292" s="56"/>
      <c r="L292" s="38">
        <f>VLOOKUP($G292,[1]食材檔!$B$1:$I$65536,4,FALSE)</f>
        <v>0</v>
      </c>
      <c r="M292" s="38">
        <f>VLOOKUP($G292,[1]食材檔!$B$1:$I$65536,7,FALSE)</f>
        <v>0</v>
      </c>
      <c r="N292" s="38">
        <f>VLOOKUP($G292,[1]食材檔!$B$1:$I$65536,8,FALSE)</f>
        <v>0</v>
      </c>
      <c r="O292" s="41" t="e">
        <f t="shared" si="18"/>
        <v>#DIV/0!</v>
      </c>
      <c r="P292" s="42">
        <f>VLOOKUP($G292,[1]食材檔!$B$1:$M$65536,11,FALSE)/100*H292</f>
        <v>0</v>
      </c>
    </row>
    <row r="293" spans="4:22">
      <c r="E293" s="51"/>
      <c r="F293" s="39"/>
      <c r="G293" s="39">
        <f>VLOOKUP($E$282,[1]明細總表!$C$1:$AB$65536,25,FALSE)</f>
        <v>0</v>
      </c>
      <c r="H293" s="39">
        <f>VLOOKUP($E$282,[1]明細總表!$C$1:$AB$65536,26,FALSE)</f>
        <v>0</v>
      </c>
      <c r="I293" s="38">
        <f>VLOOKUP($G293,[1]食材檔!$B$1:$I$65536,3,FALSE)</f>
        <v>0</v>
      </c>
      <c r="J293" s="56" t="e">
        <f t="shared" si="17"/>
        <v>#DIV/0!</v>
      </c>
      <c r="K293" s="56"/>
      <c r="L293" s="38">
        <f>VLOOKUP($G293,[1]食材檔!$B$1:$I$65536,4,FALSE)</f>
        <v>0</v>
      </c>
      <c r="M293" s="38">
        <f>VLOOKUP($G293,[1]食材檔!$B$1:$I$65536,7,FALSE)</f>
        <v>0</v>
      </c>
      <c r="N293" s="38">
        <f>VLOOKUP($G293,[1]食材檔!$B$1:$I$65536,8,FALSE)</f>
        <v>0</v>
      </c>
      <c r="O293" s="41" t="e">
        <f t="shared" si="18"/>
        <v>#DIV/0!</v>
      </c>
      <c r="P293" s="42">
        <f>VLOOKUP($G293,[1]食材檔!$B$1:$M$65536,11,FALSE)/100*H293</f>
        <v>0</v>
      </c>
    </row>
    <row r="294" spans="4:22">
      <c r="D294" s="13">
        <f>SUM(H294:H303)</f>
        <v>88.5</v>
      </c>
      <c r="E294" s="11" t="str">
        <f>VLOOKUP(G280,[1]麗山菜單!B9:H9,5,FALSE)</f>
        <v>彩繪黃瓜</v>
      </c>
      <c r="F294" s="53">
        <f>VLOOKUP($E$294,[1]明細總表!$C$1:$AB$65536,2,FALSE)</f>
        <v>5</v>
      </c>
      <c r="G294" s="12" t="str">
        <f>VLOOKUP($E$294,[1]明細總表!$C$1:$AB$65536,3,FALSE)</f>
        <v>寬冬粉</v>
      </c>
      <c r="H294" s="53">
        <f>VLOOKUP($E$294,[1]明細總表!$C$1:$AB$65536,4,FALSE)</f>
        <v>6</v>
      </c>
      <c r="I294" s="52">
        <f>VLOOKUP($G294,[1]食材檔!$B$1:$I$65536,3,FALSE)</f>
        <v>1000</v>
      </c>
      <c r="J294" s="54">
        <f>H294*$E$280/I294</f>
        <v>20.22</v>
      </c>
      <c r="K294" s="54"/>
      <c r="L294" s="52" t="str">
        <f>VLOOKUP($G294,[1]食材檔!$B$1:$I$65536,4,FALSE)</f>
        <v>kg</v>
      </c>
      <c r="M294" s="52">
        <f>VLOOKUP($G294,[1]食材檔!$B$1:$I$65536,7,FALSE)</f>
        <v>15</v>
      </c>
      <c r="N294" s="52">
        <f>VLOOKUP($G294,[1]食材檔!$B$1:$I$65536,8,FALSE)</f>
        <v>1</v>
      </c>
      <c r="O294" s="79">
        <f>H294/M294</f>
        <v>0.4</v>
      </c>
      <c r="P294" s="42">
        <f>VLOOKUP($G294,[1]食材檔!$B$1:$M$65536,11,FALSE)/100*H294</f>
        <v>0.12</v>
      </c>
      <c r="Q294" s="80"/>
      <c r="R294" s="72"/>
      <c r="S294" s="81"/>
    </row>
    <row r="295" spans="4:22">
      <c r="E295" s="52"/>
      <c r="F295" s="53"/>
      <c r="G295" s="53" t="str">
        <f>VLOOKUP($E$294,[1]明細總表!$C$1:$AB$65536,5,FALSE)</f>
        <v>肉片</v>
      </c>
      <c r="H295" s="53">
        <f>VLOOKUP($E$294,[1]明細總表!$C$1:$AB$65536,6,FALSE)</f>
        <v>7</v>
      </c>
      <c r="I295" s="52">
        <f>VLOOKUP($G295,[1]食材檔!$B$1:$I$65536,3,FALSE)</f>
        <v>1000</v>
      </c>
      <c r="J295" s="54">
        <f>H295*$E$280/I295</f>
        <v>23.59</v>
      </c>
      <c r="K295" s="54"/>
      <c r="L295" s="52" t="str">
        <f>VLOOKUP($G295,[1]食材檔!$B$1:$I$65536,4,FALSE)</f>
        <v>kg</v>
      </c>
      <c r="M295" s="52">
        <f>VLOOKUP($G295,[1]食材檔!$B$1:$I$65536,7,FALSE)</f>
        <v>35</v>
      </c>
      <c r="N295" s="52">
        <f>VLOOKUP($G295,[1]食材檔!$B$1:$I$65536,8,FALSE)</f>
        <v>2</v>
      </c>
      <c r="O295" s="55">
        <f t="shared" si="18"/>
        <v>0.2</v>
      </c>
      <c r="P295" s="42">
        <f>VLOOKUP($G295,[1]食材檔!$B$1:$M$65536,11,FALSE)/100*H295</f>
        <v>0.21</v>
      </c>
      <c r="Q295" s="72"/>
      <c r="R295" s="82"/>
      <c r="S295" s="72"/>
    </row>
    <row r="296" spans="4:22">
      <c r="E296" s="52"/>
      <c r="F296" s="53"/>
      <c r="G296" s="53" t="str">
        <f>VLOOKUP($E$294,[1]明細總表!$C$1:$AB$65536,7,FALSE)</f>
        <v>大黃瓜片</v>
      </c>
      <c r="H296" s="53">
        <f>VLOOKUP($E$294,[1]明細總表!$C$1:$AB$65536,8,FALSE)</f>
        <v>60</v>
      </c>
      <c r="I296" s="52">
        <f>VLOOKUP($G296,[1]食材檔!$B$1:$I$65536,3,FALSE)</f>
        <v>1000</v>
      </c>
      <c r="J296" s="54">
        <f>H296*$E$280/I296</f>
        <v>202.2</v>
      </c>
      <c r="K296" s="54"/>
      <c r="L296" s="52" t="str">
        <f>VLOOKUP($G296,[1]食材檔!$B$1:$I$65536,4,FALSE)</f>
        <v>kg</v>
      </c>
      <c r="M296" s="52">
        <f>VLOOKUP($G296,[1]食材檔!$B$1:$I$65536,7,FALSE)</f>
        <v>100</v>
      </c>
      <c r="N296" s="52">
        <f>VLOOKUP($G296,[1]食材檔!$B$1:$I$65536,8,FALSE)</f>
        <v>3</v>
      </c>
      <c r="O296" s="55">
        <f t="shared" si="18"/>
        <v>0.6</v>
      </c>
      <c r="P296" s="42">
        <f>VLOOKUP($G296,[1]食材檔!$B$1:$M$65536,11,FALSE)/100*H296</f>
        <v>9</v>
      </c>
      <c r="Q296" s="72"/>
      <c r="R296" s="82"/>
      <c r="S296" s="72"/>
    </row>
    <row r="297" spans="4:22">
      <c r="E297" s="52"/>
      <c r="F297" s="53"/>
      <c r="G297" s="53" t="str">
        <f>VLOOKUP($E$294,[1]明細總表!$C$1:$AB$65536,9,FALSE)</f>
        <v>紅椒小丁</v>
      </c>
      <c r="H297" s="53">
        <f>VLOOKUP($E$294,[1]明細總表!$C$1:$AB$65536,10,FALSE)</f>
        <v>5</v>
      </c>
      <c r="I297" s="52">
        <f>VLOOKUP($G297,[1]食材檔!$B$1:$I$65536,3,FALSE)</f>
        <v>1000</v>
      </c>
      <c r="J297" s="54">
        <f t="shared" ref="J297:J302" si="19">H297*$E$280/I297</f>
        <v>16.850000000000001</v>
      </c>
      <c r="K297" s="54"/>
      <c r="L297" s="52" t="str">
        <f>VLOOKUP($G297,[1]食材檔!$B$1:$I$65536,4,FALSE)</f>
        <v>kg</v>
      </c>
      <c r="M297" s="52">
        <f>VLOOKUP($G297,[1]食材檔!$B$1:$I$65536,7,FALSE)</f>
        <v>100</v>
      </c>
      <c r="N297" s="52">
        <f>VLOOKUP($G297,[1]食材檔!$B$1:$I$65536,8,FALSE)</f>
        <v>3</v>
      </c>
      <c r="O297" s="55">
        <f t="shared" si="18"/>
        <v>0.05</v>
      </c>
      <c r="P297" s="42">
        <f>VLOOKUP($G297,[1]食材檔!$B$1:$M$65536,11,FALSE)/100*H297</f>
        <v>0.3</v>
      </c>
      <c r="Q297" s="72"/>
      <c r="R297" s="81"/>
      <c r="S297" s="72"/>
    </row>
    <row r="298" spans="4:22">
      <c r="E298" s="52"/>
      <c r="F298" s="53"/>
      <c r="G298" s="53" t="str">
        <f>VLOOKUP($E$294,[1]明細總表!$C$1:$AB$65536,11,FALSE)</f>
        <v>香菇原件</v>
      </c>
      <c r="H298" s="53">
        <f>VLOOKUP($E$294,[1]明細總表!$C$1:$AB$65536,12,FALSE)</f>
        <v>5</v>
      </c>
      <c r="I298" s="52">
        <f>VLOOKUP($G298,[1]食材檔!$B$1:$I$65536,3,FALSE)</f>
        <v>1000</v>
      </c>
      <c r="J298" s="54">
        <f t="shared" si="19"/>
        <v>16.850000000000001</v>
      </c>
      <c r="K298" s="54"/>
      <c r="L298" s="52" t="str">
        <f>VLOOKUP($G298,[1]食材檔!$B$1:$I$65536,4,FALSE)</f>
        <v>kg</v>
      </c>
      <c r="M298" s="52">
        <f>VLOOKUP($G298,[1]食材檔!$B$1:$I$65536,7,FALSE)</f>
        <v>100</v>
      </c>
      <c r="N298" s="52">
        <f>VLOOKUP($G298,[1]食材檔!$B$1:$I$65536,8,FALSE)</f>
        <v>3</v>
      </c>
      <c r="O298" s="55">
        <f t="shared" si="18"/>
        <v>0.05</v>
      </c>
      <c r="P298" s="42">
        <f>VLOOKUP($G298,[1]食材檔!$B$1:$M$65536,11,FALSE)/100*H298</f>
        <v>0.15</v>
      </c>
      <c r="Q298" s="72"/>
      <c r="R298" s="82"/>
      <c r="S298" s="72"/>
    </row>
    <row r="299" spans="4:22">
      <c r="E299" s="52"/>
      <c r="F299" s="53"/>
      <c r="G299" s="53" t="str">
        <f>VLOOKUP($E$294,[1]明細總表!$C$1:$AB$65536,13,FALSE)</f>
        <v>乾木耳</v>
      </c>
      <c r="H299" s="53">
        <f>VLOOKUP($E$294,[1]明細總表!$C$1:$AB$65536,14,FALSE)</f>
        <v>0.5</v>
      </c>
      <c r="I299" s="52">
        <f>VLOOKUP($G299,[1]食材檔!$B$1:$I$65536,3,FALSE)</f>
        <v>1000</v>
      </c>
      <c r="J299" s="54">
        <f t="shared" si="19"/>
        <v>1.6850000000000001</v>
      </c>
      <c r="K299" s="54"/>
      <c r="L299" s="52" t="str">
        <f>VLOOKUP($G299,[1]食材檔!$B$1:$I$65536,4,FALSE)</f>
        <v>kg</v>
      </c>
      <c r="M299" s="52">
        <f>VLOOKUP($G299,[1]食材檔!$B$1:$I$65536,7,FALSE)</f>
        <v>100</v>
      </c>
      <c r="N299" s="52">
        <f>VLOOKUP($G299,[1]食材檔!$B$1:$I$65536,8,FALSE)</f>
        <v>3</v>
      </c>
      <c r="O299" s="55">
        <f t="shared" si="18"/>
        <v>5.0000000000000001E-3</v>
      </c>
      <c r="P299" s="42">
        <f>VLOOKUP($G299,[1]食材檔!$B$1:$M$65536,11,FALSE)/100*H299</f>
        <v>0.56499999999999995</v>
      </c>
      <c r="Q299" s="72"/>
      <c r="R299" s="82"/>
      <c r="S299" s="82"/>
    </row>
    <row r="300" spans="4:22">
      <c r="E300" s="52"/>
      <c r="F300" s="53"/>
      <c r="G300" s="53" t="str">
        <f>VLOOKUP($E$294,[1]明細總表!$C$1:$AB$65536,15,FALSE)</f>
        <v>生鮮玉米筍</v>
      </c>
      <c r="H300" s="53">
        <f>VLOOKUP($E$294,[1]明細總表!$C$1:$AB$65536,16,FALSE)</f>
        <v>5</v>
      </c>
      <c r="I300" s="52">
        <f>VLOOKUP($G300,[1]食材檔!$B$1:$I$65536,3,FALSE)</f>
        <v>1000</v>
      </c>
      <c r="J300" s="54">
        <f t="shared" si="19"/>
        <v>16.850000000000001</v>
      </c>
      <c r="K300" s="54"/>
      <c r="L300" s="52" t="str">
        <f>VLOOKUP($G300,[1]食材檔!$B$1:$I$65536,4,FALSE)</f>
        <v>kg</v>
      </c>
      <c r="M300" s="52">
        <f>VLOOKUP($G300,[1]食材檔!$B$1:$I$65536,7,FALSE)</f>
        <v>100</v>
      </c>
      <c r="N300" s="52">
        <f>VLOOKUP($G300,[1]食材檔!$B$1:$I$65536,8,FALSE)</f>
        <v>3</v>
      </c>
      <c r="O300" s="55">
        <f t="shared" si="18"/>
        <v>0.05</v>
      </c>
      <c r="P300" s="42">
        <f>VLOOKUP($G300,[1]食材檔!$B$1:$M$65536,11,FALSE)/100*H300</f>
        <v>0.75</v>
      </c>
    </row>
    <row r="301" spans="4:22">
      <c r="E301" s="52"/>
      <c r="F301" s="53"/>
      <c r="G301" s="53">
        <f>VLOOKUP($E$294,[1]明細總表!$C$1:$AB$65536,17,FALSE)</f>
        <v>0</v>
      </c>
      <c r="H301" s="53">
        <f>VLOOKUP($E$294,[1]明細總表!$C$1:$AB$65536,18,FALSE)</f>
        <v>0</v>
      </c>
      <c r="I301" s="52">
        <f>VLOOKUP($G301,[1]食材檔!$B$1:$I$65536,3,FALSE)</f>
        <v>0</v>
      </c>
      <c r="J301" s="54" t="e">
        <f t="shared" si="19"/>
        <v>#DIV/0!</v>
      </c>
      <c r="K301" s="54"/>
      <c r="L301" s="52">
        <f>VLOOKUP($G301,[1]食材檔!$B$1:$I$65536,4,FALSE)</f>
        <v>0</v>
      </c>
      <c r="M301" s="52">
        <f>VLOOKUP($G301,[1]食材檔!$B$1:$I$65536,7,FALSE)</f>
        <v>0</v>
      </c>
      <c r="N301" s="52">
        <f>VLOOKUP($G301,[1]食材檔!$B$1:$I$65536,8,FALSE)</f>
        <v>0</v>
      </c>
      <c r="O301" s="55" t="e">
        <f t="shared" si="18"/>
        <v>#DIV/0!</v>
      </c>
      <c r="P301" s="42">
        <f>VLOOKUP($G301,[1]食材檔!$B$1:$M$65536,11,FALSE)/100*H301</f>
        <v>0</v>
      </c>
    </row>
    <row r="302" spans="4:22">
      <c r="E302" s="52"/>
      <c r="F302" s="53"/>
      <c r="G302" s="53">
        <f>VLOOKUP($E$294,[1]明細總表!$C$1:$AB$65536,19,FALSE)</f>
        <v>0</v>
      </c>
      <c r="H302" s="53">
        <f>VLOOKUP($E$294,[1]明細總表!$C$1:$AB$65536,20,FALSE)</f>
        <v>0</v>
      </c>
      <c r="I302" s="52">
        <f>VLOOKUP($G302,[1]食材檔!$B$1:$I$65536,3,FALSE)</f>
        <v>0</v>
      </c>
      <c r="J302" s="54" t="e">
        <f t="shared" si="19"/>
        <v>#DIV/0!</v>
      </c>
      <c r="K302" s="54"/>
      <c r="L302" s="52">
        <f>VLOOKUP($G302,[1]食材檔!$B$1:$I$65536,4,FALSE)</f>
        <v>0</v>
      </c>
      <c r="M302" s="52">
        <f>VLOOKUP($G302,[1]食材檔!$B$1:$I$65536,7,FALSE)</f>
        <v>0</v>
      </c>
      <c r="N302" s="52">
        <f>VLOOKUP($G302,[1]食材檔!$B$1:$I$65536,8,FALSE)</f>
        <v>0</v>
      </c>
      <c r="O302" s="55" t="e">
        <f t="shared" si="18"/>
        <v>#DIV/0!</v>
      </c>
      <c r="P302" s="42">
        <f>VLOOKUP($G302,[1]食材檔!$B$1:$M$65536,11,FALSE)/100*H302</f>
        <v>0</v>
      </c>
    </row>
    <row r="303" spans="4:22">
      <c r="E303" s="68"/>
      <c r="F303" s="53"/>
      <c r="G303" s="53">
        <f>VLOOKUP($E$294,[1]明細總表!$C$1:$AB$65536,21,FALSE)</f>
        <v>0</v>
      </c>
      <c r="H303" s="53">
        <f>VLOOKUP($E$294,[1]明細總表!$C$1:$AB$65536,22,FALSE)</f>
        <v>0</v>
      </c>
      <c r="I303" s="52">
        <f>VLOOKUP($G303,[1]食材檔!$B$1:$I$65536,3,FALSE)</f>
        <v>0</v>
      </c>
      <c r="J303" s="54">
        <f>H303*618/1000</f>
        <v>0</v>
      </c>
      <c r="K303" s="54"/>
      <c r="L303" s="52">
        <f>VLOOKUP($G303,[1]食材檔!$B$1:$I$65536,4,FALSE)</f>
        <v>0</v>
      </c>
      <c r="M303" s="52">
        <f>VLOOKUP($G303,[1]食材檔!$B$1:$I$65536,7,FALSE)</f>
        <v>0</v>
      </c>
      <c r="N303" s="52">
        <f>VLOOKUP($G303,[1]食材檔!$B$1:$I$65536,8,FALSE)</f>
        <v>0</v>
      </c>
      <c r="O303" s="55" t="e">
        <f t="shared" si="18"/>
        <v>#DIV/0!</v>
      </c>
      <c r="P303" s="42">
        <f>VLOOKUP($G303,[1]食材檔!$B$1:$M$65536,11,FALSE)/100*H303</f>
        <v>0</v>
      </c>
    </row>
    <row r="304" spans="4:22">
      <c r="D304" s="13">
        <f>SUM(H304:H308)</f>
        <v>75.5</v>
      </c>
      <c r="E304" s="83" t="str">
        <f>VLOOKUP(G280,[1]麗山菜單!B9:H9,6,FALSE)</f>
        <v>有機荷葉白菜</v>
      </c>
      <c r="F304" s="71">
        <f>VLOOKUP($E$304,[1]明細總表!$C$1:$AB$65536,2,FALSE)</f>
        <v>2</v>
      </c>
      <c r="G304" s="39" t="str">
        <f>VLOOKUP($E$304,[1]明細總表!$C$1:$AB$65536,3,FALSE)</f>
        <v>有機荷葉白菜</v>
      </c>
      <c r="H304" s="39">
        <f>VLOOKUP($E$304,[1]明細總表!$C$1:$AB$65536,4,FALSE)</f>
        <v>75</v>
      </c>
      <c r="I304" s="38">
        <f>VLOOKUP($G304,[1]食材檔!$B$1:$I$65536,3,FALSE)</f>
        <v>1000</v>
      </c>
      <c r="J304" s="56">
        <f>H304*$E$280/I304</f>
        <v>252.75</v>
      </c>
      <c r="K304" s="84"/>
      <c r="L304" s="83" t="str">
        <f>VLOOKUP($G304,[1]食材檔!$B$1:$I$65536,4,FALSE)</f>
        <v>kg</v>
      </c>
      <c r="M304" s="83">
        <f>VLOOKUP($G304,[1]食材檔!$B$1:$I$65536,7,FALSE)</f>
        <v>100</v>
      </c>
      <c r="N304" s="83">
        <f>VLOOKUP($G304,[1]食材檔!$B$1:$I$65536,8,FALSE)</f>
        <v>3</v>
      </c>
      <c r="O304" s="85">
        <f t="shared" si="18"/>
        <v>0.75</v>
      </c>
      <c r="P304" s="42">
        <f>VLOOKUP($G304,[1]食材檔!$B$1:$M$65536,11,FALSE)/100*H304</f>
        <v>98.25</v>
      </c>
      <c r="V304" s="57">
        <f>E279/E280*J304</f>
        <v>105.15</v>
      </c>
    </row>
    <row r="305" spans="4:22">
      <c r="E305" s="38"/>
      <c r="F305" s="39"/>
      <c r="G305" s="39" t="str">
        <f>VLOOKUP($E$304,[1]明細總表!$C$1:$AB$65536,5,FALSE)</f>
        <v>蒜末</v>
      </c>
      <c r="H305" s="39">
        <f>VLOOKUP($E$304,[1]明細總表!$C$1:$AB$65536,6,FALSE)</f>
        <v>0.5</v>
      </c>
      <c r="I305" s="38">
        <f>VLOOKUP($G305,[1]食材檔!$B$1:$I$65536,3,FALSE)</f>
        <v>1000</v>
      </c>
      <c r="J305" s="56">
        <f t="shared" ref="J305:J320" si="20">H305*$E$280/I305</f>
        <v>1.6850000000000001</v>
      </c>
      <c r="K305" s="56"/>
      <c r="L305" s="38" t="str">
        <f>VLOOKUP($G305,[1]食材檔!$B$1:$I$65536,4,FALSE)</f>
        <v>kg</v>
      </c>
      <c r="M305" s="38">
        <f>VLOOKUP($G305,[1]食材檔!$B$1:$I$65536,7,FALSE)</f>
        <v>100</v>
      </c>
      <c r="N305" s="38">
        <f>VLOOKUP($G305,[1]食材檔!$B$1:$I$65536,8,FALSE)</f>
        <v>3</v>
      </c>
      <c r="O305" s="41">
        <f t="shared" si="18"/>
        <v>5.0000000000000001E-3</v>
      </c>
      <c r="P305" s="42">
        <f>VLOOKUP($G305,[1]食材檔!$B$1:$M$65536,11,FALSE)/100*H305</f>
        <v>5.5E-2</v>
      </c>
      <c r="R305" s="74"/>
      <c r="V305" s="58">
        <f>F279/E280*J304</f>
        <v>147.60000000000002</v>
      </c>
    </row>
    <row r="306" spans="4:22">
      <c r="E306" s="38"/>
      <c r="F306" s="39"/>
      <c r="G306" s="39">
        <f>VLOOKUP($E$304,[1]明細總表!$C$1:$AB$65536,7,FALSE)</f>
        <v>0</v>
      </c>
      <c r="H306" s="39">
        <f>VLOOKUP($E$304,[1]明細總表!$C$1:$AB$65536,8,FALSE)</f>
        <v>0</v>
      </c>
      <c r="I306" s="38">
        <f>VLOOKUP($G306,[1]食材檔!$B$1:$I$65536,3,FALSE)</f>
        <v>0</v>
      </c>
      <c r="J306" s="56" t="e">
        <f t="shared" si="20"/>
        <v>#DIV/0!</v>
      </c>
      <c r="K306" s="56"/>
      <c r="L306" s="38">
        <f>VLOOKUP($G306,[1]食材檔!$B$1:$I$65536,4,FALSE)</f>
        <v>0</v>
      </c>
      <c r="M306" s="38">
        <f>VLOOKUP($G306,[1]食材檔!$B$1:$I$65536,7,FALSE)</f>
        <v>0</v>
      </c>
      <c r="N306" s="38">
        <f>VLOOKUP($G306,[1]食材檔!$B$1:$I$65536,8,FALSE)</f>
        <v>0</v>
      </c>
      <c r="O306" s="41" t="e">
        <f t="shared" si="18"/>
        <v>#DIV/0!</v>
      </c>
      <c r="P306" s="42">
        <f>VLOOKUP($G306,[1]食材檔!$B$1:$M$65536,11,FALSE)/100*H306</f>
        <v>0</v>
      </c>
      <c r="R306" s="74"/>
    </row>
    <row r="307" spans="4:22">
      <c r="E307" s="38"/>
      <c r="F307" s="39"/>
      <c r="G307" s="39">
        <f>VLOOKUP($E$304,[1]明細總表!$C$1:$AB$65536,9,FALSE)</f>
        <v>0</v>
      </c>
      <c r="H307" s="39">
        <f>VLOOKUP($E$304,[1]明細總表!$C$1:$AB$65536,10,FALSE)</f>
        <v>0</v>
      </c>
      <c r="I307" s="38">
        <f>VLOOKUP($G307,[1]食材檔!$B$1:$I$65536,3,FALSE)</f>
        <v>0</v>
      </c>
      <c r="J307" s="56" t="e">
        <f t="shared" si="20"/>
        <v>#DIV/0!</v>
      </c>
      <c r="K307" s="56"/>
      <c r="L307" s="38">
        <f>VLOOKUP($G307,[1]食材檔!$B$1:$I$65536,4,FALSE)</f>
        <v>0</v>
      </c>
      <c r="M307" s="38">
        <f>VLOOKUP($G307,[1]食材檔!$B$1:$I$65536,7,FALSE)</f>
        <v>0</v>
      </c>
      <c r="N307" s="38">
        <f>VLOOKUP($G307,[1]食材檔!$B$1:$I$65536,8,FALSE)</f>
        <v>0</v>
      </c>
      <c r="O307" s="41" t="e">
        <f t="shared" si="18"/>
        <v>#DIV/0!</v>
      </c>
      <c r="P307" s="42">
        <f>VLOOKUP($G307,[1]食材檔!$B$1:$M$65536,11,FALSE)/100*H307</f>
        <v>0</v>
      </c>
    </row>
    <row r="308" spans="4:22">
      <c r="E308" s="38"/>
      <c r="F308" s="39"/>
      <c r="G308" s="39">
        <f>VLOOKUP($E$304,[1]明細總表!$C$1:$AB$65536,11,FALSE)</f>
        <v>0</v>
      </c>
      <c r="H308" s="39">
        <f>VLOOKUP($E$304,[1]明細總表!$C$1:$AB$65536,12,FALSE)</f>
        <v>0</v>
      </c>
      <c r="I308" s="38">
        <f>VLOOKUP($G308,[1]食材檔!$B$1:$I$65536,3,FALSE)</f>
        <v>0</v>
      </c>
      <c r="J308" s="56" t="e">
        <f t="shared" si="20"/>
        <v>#DIV/0!</v>
      </c>
      <c r="K308" s="56"/>
      <c r="L308" s="38">
        <f>VLOOKUP($G308,[1]食材檔!$B$1:$I$65536,4,FALSE)</f>
        <v>0</v>
      </c>
      <c r="M308" s="38">
        <f>VLOOKUP($G308,[1]食材檔!$B$1:$I$65536,7,FALSE)</f>
        <v>0</v>
      </c>
      <c r="N308" s="38">
        <f>VLOOKUP($G308,[1]食材檔!$B$1:$I$65536,8,FALSE)</f>
        <v>0</v>
      </c>
      <c r="O308" s="41" t="e">
        <f t="shared" si="18"/>
        <v>#DIV/0!</v>
      </c>
      <c r="P308" s="42">
        <f>VLOOKUP($G308,[1]食材檔!$B$1:$M$65536,11,FALSE)/100*H308</f>
        <v>0</v>
      </c>
    </row>
    <row r="309" spans="4:22">
      <c r="D309" s="13">
        <f>SUM(H309:H318)</f>
        <v>23</v>
      </c>
      <c r="E309" s="52" t="str">
        <f>VLOOKUP(G280,[1]麗山菜單!B9:H9,7,FALSE)</f>
        <v>綠豆薏仁湯</v>
      </c>
      <c r="F309" s="53">
        <f>VLOOKUP($E$309,[1]明細總表!$C$1:$AB$65536,2,FALSE)</f>
        <v>2</v>
      </c>
      <c r="G309" s="53" t="str">
        <f>VLOOKUP($E$309,[1]明細總表!$C$1:$AB$65536,3,FALSE)</f>
        <v>綠豆</v>
      </c>
      <c r="H309" s="53">
        <f>VLOOKUP($E$309,[1]明細總表!$C$1:$AB$65536,4,FALSE)</f>
        <v>13</v>
      </c>
      <c r="I309" s="52">
        <f>VLOOKUP($G309,[1]食材檔!$B$1:$I$65536,3,FALSE)</f>
        <v>1000</v>
      </c>
      <c r="J309" s="54">
        <f t="shared" si="20"/>
        <v>43.81</v>
      </c>
      <c r="K309" s="54"/>
      <c r="L309" s="52" t="str">
        <f>VLOOKUP($G309,[1]食材檔!$B$1:$I$65536,4,FALSE)</f>
        <v>kg</v>
      </c>
      <c r="M309" s="52">
        <f>VLOOKUP($G309,[1]食材檔!$B$1:$I$65536,7,FALSE)</f>
        <v>25</v>
      </c>
      <c r="N309" s="52">
        <f>VLOOKUP($G309,[1]食材檔!$B$1:$I$65536,8,FALSE)</f>
        <v>1</v>
      </c>
      <c r="O309" s="55">
        <f t="shared" si="18"/>
        <v>0.52</v>
      </c>
      <c r="P309" s="42">
        <f>VLOOKUP($G309,[1]食材檔!$B$1:$M$65536,11,FALSE)/100*H309</f>
        <v>14.040000000000001</v>
      </c>
    </row>
    <row r="310" spans="4:22">
      <c r="E310" s="52"/>
      <c r="F310" s="53"/>
      <c r="G310" s="53" t="str">
        <f>VLOOKUP($E$309,[1]明細總表!$C$1:$AB$65536,5,FALSE)</f>
        <v>小薏仁</v>
      </c>
      <c r="H310" s="53">
        <f>VLOOKUP($E$309,[1]明細總表!$C$1:$AB$65536,6,FALSE)</f>
        <v>10</v>
      </c>
      <c r="I310" s="52">
        <f>VLOOKUP($G310,[1]食材檔!$B$1:$I$65536,3,FALSE)</f>
        <v>1000</v>
      </c>
      <c r="J310" s="54">
        <f t="shared" si="20"/>
        <v>33.700000000000003</v>
      </c>
      <c r="K310" s="54"/>
      <c r="L310" s="52" t="str">
        <f>VLOOKUP($G310,[1]食材檔!$B$1:$I$65536,4,FALSE)</f>
        <v>kg</v>
      </c>
      <c r="M310" s="52">
        <f>VLOOKUP($G310,[1]食材檔!$B$1:$I$65536,7,FALSE)</f>
        <v>20</v>
      </c>
      <c r="N310" s="52">
        <f>VLOOKUP($G310,[1]食材檔!$B$1:$I$65536,8,FALSE)</f>
        <v>1</v>
      </c>
      <c r="O310" s="55">
        <f t="shared" si="18"/>
        <v>0.5</v>
      </c>
      <c r="P310" s="42">
        <f>VLOOKUP($G310,[1]食材檔!$B$1:$M$65536,11,FALSE)/100*H310</f>
        <v>2.6</v>
      </c>
    </row>
    <row r="311" spans="4:22">
      <c r="E311" s="52"/>
      <c r="F311" s="53"/>
      <c r="G311" s="53">
        <f>VLOOKUP($E$309,[1]明細總表!$C$1:$AB$65536,7,FALSE)</f>
        <v>0</v>
      </c>
      <c r="H311" s="53">
        <f>VLOOKUP($E$309,[1]明細總表!$C$1:$AB$65536,8,FALSE)</f>
        <v>0</v>
      </c>
      <c r="I311" s="52">
        <f>VLOOKUP($G311,[1]食材檔!$B$1:$I$65536,3,FALSE)</f>
        <v>0</v>
      </c>
      <c r="J311" s="54" t="e">
        <f t="shared" si="20"/>
        <v>#DIV/0!</v>
      </c>
      <c r="K311" s="54"/>
      <c r="L311" s="52">
        <f>VLOOKUP($G311,[1]食材檔!$B$1:$I$65536,4,FALSE)</f>
        <v>0</v>
      </c>
      <c r="M311" s="52">
        <f>VLOOKUP($G311,[1]食材檔!$B$1:$I$65536,7,FALSE)</f>
        <v>0</v>
      </c>
      <c r="N311" s="52">
        <f>VLOOKUP($G311,[1]食材檔!$B$1:$I$65536,8,FALSE)</f>
        <v>0</v>
      </c>
      <c r="O311" s="55" t="e">
        <f t="shared" si="18"/>
        <v>#DIV/0!</v>
      </c>
      <c r="P311" s="42">
        <f>VLOOKUP($G311,[1]食材檔!$B$1:$M$65536,11,FALSE)/100*H311</f>
        <v>0</v>
      </c>
    </row>
    <row r="312" spans="4:22">
      <c r="E312" s="52"/>
      <c r="F312" s="53"/>
      <c r="G312" s="53">
        <f>VLOOKUP($E$309,[1]明細總表!$C$1:$AB$65536,9,FALSE)</f>
        <v>0</v>
      </c>
      <c r="H312" s="53">
        <f>VLOOKUP($E$309,[1]明細總表!$C$1:$AB$65536,10,FALSE)</f>
        <v>0</v>
      </c>
      <c r="I312" s="52">
        <f>VLOOKUP($G312,[1]食材檔!$B$1:$I$65536,3,FALSE)</f>
        <v>0</v>
      </c>
      <c r="J312" s="54" t="e">
        <f t="shared" si="20"/>
        <v>#DIV/0!</v>
      </c>
      <c r="K312" s="54"/>
      <c r="L312" s="52">
        <f>VLOOKUP($G312,[1]食材檔!$B$1:$I$65536,4,FALSE)</f>
        <v>0</v>
      </c>
      <c r="M312" s="52">
        <f>VLOOKUP($G312,[1]食材檔!$B$1:$I$65536,7,FALSE)</f>
        <v>0</v>
      </c>
      <c r="N312" s="52">
        <f>VLOOKUP($G312,[1]食材檔!$B$1:$I$65536,8,FALSE)</f>
        <v>0</v>
      </c>
      <c r="O312" s="55" t="e">
        <f t="shared" si="18"/>
        <v>#DIV/0!</v>
      </c>
      <c r="P312" s="42">
        <f>VLOOKUP($G312,[1]食材檔!$B$1:$M$65536,11,FALSE)/100*H312</f>
        <v>0</v>
      </c>
    </row>
    <row r="313" spans="4:22">
      <c r="E313" s="52"/>
      <c r="F313" s="53"/>
      <c r="G313" s="53">
        <f>VLOOKUP($E$309,[1]明細總表!$C$1:$AB$65536,11,FALSE)</f>
        <v>0</v>
      </c>
      <c r="H313" s="53">
        <f>VLOOKUP($E$309,[1]明細總表!$C$1:$AB$65536,12,FALSE)</f>
        <v>0</v>
      </c>
      <c r="I313" s="52">
        <f>VLOOKUP($G313,[1]食材檔!$B$1:$I$65536,3,FALSE)</f>
        <v>0</v>
      </c>
      <c r="J313" s="54" t="e">
        <f t="shared" si="20"/>
        <v>#DIV/0!</v>
      </c>
      <c r="K313" s="54"/>
      <c r="L313" s="52">
        <f>VLOOKUP($G313,[1]食材檔!$B$1:$I$65536,4,FALSE)</f>
        <v>0</v>
      </c>
      <c r="M313" s="52">
        <f>VLOOKUP($G313,[1]食材檔!$B$1:$I$65536,7,FALSE)</f>
        <v>0</v>
      </c>
      <c r="N313" s="52">
        <f>VLOOKUP($G313,[1]食材檔!$B$1:$I$65536,8,FALSE)</f>
        <v>0</v>
      </c>
      <c r="O313" s="55" t="e">
        <f t="shared" si="18"/>
        <v>#DIV/0!</v>
      </c>
      <c r="P313" s="42">
        <f>VLOOKUP($G313,[1]食材檔!$B$1:$M$65536,11,FALSE)/100*H313</f>
        <v>0</v>
      </c>
    </row>
    <row r="314" spans="4:22">
      <c r="E314" s="52"/>
      <c r="F314" s="53"/>
      <c r="G314" s="53">
        <f>VLOOKUP($E$309,[1]明細總表!$C$1:$AB$65536,13,FALSE)</f>
        <v>0</v>
      </c>
      <c r="H314" s="53">
        <f>VLOOKUP($E$309,[1]明細總表!$C$1:$AB$65536,14,FALSE)</f>
        <v>0</v>
      </c>
      <c r="I314" s="52">
        <f>VLOOKUP($G314,[1]食材檔!$B$1:$I$65536,3,FALSE)</f>
        <v>0</v>
      </c>
      <c r="J314" s="54" t="e">
        <f t="shared" si="20"/>
        <v>#DIV/0!</v>
      </c>
      <c r="K314" s="54"/>
      <c r="L314" s="52">
        <f>VLOOKUP($G314,[1]食材檔!$B$1:$I$65536,4,FALSE)</f>
        <v>0</v>
      </c>
      <c r="M314" s="52">
        <f>VLOOKUP($G314,[1]食材檔!$B$1:$I$65536,7,FALSE)</f>
        <v>0</v>
      </c>
      <c r="N314" s="52">
        <f>VLOOKUP($G314,[1]食材檔!$B$1:$I$65536,8,FALSE)</f>
        <v>0</v>
      </c>
      <c r="O314" s="55" t="e">
        <f t="shared" si="18"/>
        <v>#DIV/0!</v>
      </c>
      <c r="P314" s="42">
        <f>VLOOKUP($G314,[1]食材檔!$B$1:$M$65536,11,FALSE)/100*H314</f>
        <v>0</v>
      </c>
    </row>
    <row r="315" spans="4:22">
      <c r="E315" s="52"/>
      <c r="F315" s="53"/>
      <c r="G315" s="53">
        <f>VLOOKUP($E$309,[1]明細總表!$C$1:$AB$65536,15,FALSE)</f>
        <v>0</v>
      </c>
      <c r="H315" s="53">
        <f>VLOOKUP($E$309,[1]明細總表!$C$1:$AB$65536,16,FALSE)</f>
        <v>0</v>
      </c>
      <c r="I315" s="52">
        <f>VLOOKUP($G315,[1]食材檔!$B$1:$I$65536,3,FALSE)</f>
        <v>0</v>
      </c>
      <c r="J315" s="54" t="e">
        <f t="shared" si="20"/>
        <v>#DIV/0!</v>
      </c>
      <c r="K315" s="54"/>
      <c r="L315" s="52">
        <f>VLOOKUP($G315,[1]食材檔!$B$1:$I$65536,4,FALSE)</f>
        <v>0</v>
      </c>
      <c r="M315" s="52">
        <f>VLOOKUP($G315,[1]食材檔!$B$1:$I$65536,7,FALSE)</f>
        <v>0</v>
      </c>
      <c r="N315" s="52">
        <f>VLOOKUP($G315,[1]食材檔!$B$1:$I$65536,8,FALSE)</f>
        <v>0</v>
      </c>
      <c r="O315" s="55" t="e">
        <f t="shared" si="18"/>
        <v>#DIV/0!</v>
      </c>
      <c r="P315" s="42">
        <f>VLOOKUP($G315,[1]食材檔!$B$1:$M$65536,11,FALSE)/100*H315</f>
        <v>0</v>
      </c>
    </row>
    <row r="316" spans="4:22">
      <c r="E316" s="52"/>
      <c r="F316" s="53"/>
      <c r="G316" s="53">
        <f>VLOOKUP($E$309,[1]明細總表!$C$1:$AB$65536,17,FALSE)</f>
        <v>0</v>
      </c>
      <c r="H316" s="53">
        <f>VLOOKUP($E$309,[1]明細總表!$C$1:$AB$65536,18,FALSE)</f>
        <v>0</v>
      </c>
      <c r="I316" s="52">
        <f>VLOOKUP($G316,[1]食材檔!$B$1:$I$65536,3,FALSE)</f>
        <v>0</v>
      </c>
      <c r="J316" s="54" t="e">
        <f t="shared" si="20"/>
        <v>#DIV/0!</v>
      </c>
      <c r="K316" s="54"/>
      <c r="L316" s="52">
        <f>VLOOKUP($G316,[1]食材檔!$B$1:$I$65536,4,FALSE)</f>
        <v>0</v>
      </c>
      <c r="M316" s="52">
        <f>VLOOKUP($G316,[1]食材檔!$B$1:$I$65536,7,FALSE)</f>
        <v>0</v>
      </c>
      <c r="N316" s="52">
        <f>VLOOKUP($G316,[1]食材檔!$B$1:$I$65536,8,FALSE)</f>
        <v>0</v>
      </c>
      <c r="O316" s="55" t="e">
        <f t="shared" si="18"/>
        <v>#DIV/0!</v>
      </c>
      <c r="P316" s="42">
        <f>VLOOKUP($G316,[1]食材檔!$B$1:$M$65536,11,FALSE)/100*H316</f>
        <v>0</v>
      </c>
    </row>
    <row r="317" spans="4:22">
      <c r="E317" s="52"/>
      <c r="F317" s="53"/>
      <c r="G317" s="53">
        <f>VLOOKUP($E$309,[1]明細總表!$C$1:$AB$65536,19,FALSE)</f>
        <v>0</v>
      </c>
      <c r="H317" s="53">
        <f>VLOOKUP($E$309,[1]明細總表!$C$1:$AB$65536,20,FALSE)</f>
        <v>0</v>
      </c>
      <c r="I317" s="52">
        <f>VLOOKUP($G317,[1]食材檔!$B$1:$I$65536,3,FALSE)</f>
        <v>0</v>
      </c>
      <c r="J317" s="54" t="e">
        <f t="shared" si="20"/>
        <v>#DIV/0!</v>
      </c>
      <c r="K317" s="54"/>
      <c r="L317" s="52">
        <f>VLOOKUP($G317,[1]食材檔!$B$1:$I$65536,4,FALSE)</f>
        <v>0</v>
      </c>
      <c r="M317" s="52">
        <f>VLOOKUP($G317,[1]食材檔!$B$1:$I$65536,7,FALSE)</f>
        <v>0</v>
      </c>
      <c r="N317" s="52">
        <f>VLOOKUP($G317,[1]食材檔!$B$1:$I$65536,8,FALSE)</f>
        <v>0</v>
      </c>
      <c r="O317" s="55" t="e">
        <f t="shared" si="18"/>
        <v>#DIV/0!</v>
      </c>
      <c r="P317" s="42">
        <f>VLOOKUP($G317,[1]食材檔!$B$1:$M$65536,11,FALSE)/100*H317</f>
        <v>0</v>
      </c>
    </row>
    <row r="318" spans="4:22">
      <c r="E318" s="52"/>
      <c r="F318" s="53"/>
      <c r="G318" s="53">
        <f>VLOOKUP($E$309,[1]明細總表!$C$1:$AB$65536,21,FALSE)</f>
        <v>0</v>
      </c>
      <c r="H318" s="53">
        <f>VLOOKUP($E$309,[1]明細總表!$C$1:$AB$65536,22,FALSE)</f>
        <v>0</v>
      </c>
      <c r="I318" s="52">
        <f>VLOOKUP($G318,[1]食材檔!$B$1:$I$65536,3,FALSE)</f>
        <v>0</v>
      </c>
      <c r="J318" s="54" t="e">
        <f t="shared" si="20"/>
        <v>#DIV/0!</v>
      </c>
      <c r="K318" s="54"/>
      <c r="L318" s="52">
        <f>VLOOKUP($G318,[1]食材檔!$B$1:$I$65536,4,FALSE)</f>
        <v>0</v>
      </c>
      <c r="M318" s="52">
        <f>VLOOKUP($G318,[1]食材檔!$B$1:$I$65536,7,FALSE)</f>
        <v>0</v>
      </c>
      <c r="N318" s="52">
        <f>VLOOKUP($G318,[1]食材檔!$B$1:$I$65536,8,FALSE)</f>
        <v>0</v>
      </c>
      <c r="O318" s="55" t="e">
        <f t="shared" si="18"/>
        <v>#DIV/0!</v>
      </c>
      <c r="P318" s="42">
        <f>VLOOKUP($G318,[1]食材檔!$B$1:$M$65536,11,FALSE)/100*H318</f>
        <v>0</v>
      </c>
    </row>
    <row r="319" spans="4:22">
      <c r="D319" s="13">
        <f>SUM(H319:H321)</f>
        <v>75.8</v>
      </c>
      <c r="E319" s="38" t="str">
        <f>VLOOKUP(G280,[1]麗山菜單!B9:H9,3,FALSE)</f>
        <v>有機米芝麻飯</v>
      </c>
      <c r="F319" s="39">
        <f>VLOOKUP($E$319,[1]明細總表!$C$1:$AB$65536,2,FALSE)</f>
        <v>2</v>
      </c>
      <c r="G319" s="39" t="str">
        <f>VLOOKUP($E$319,[1]明細總表!$C$1:$AB$65536,3,FALSE)</f>
        <v>有機白米</v>
      </c>
      <c r="H319" s="39">
        <f>VLOOKUP($E$319,[1]明細總表!$C$1:$AB$65536,4,FALSE)</f>
        <v>75</v>
      </c>
      <c r="I319" s="38">
        <f>VLOOKUP($G319,[1]食材檔!$B$1:$I$65536,3,FALSE)</f>
        <v>1000</v>
      </c>
      <c r="J319" s="56">
        <f t="shared" si="20"/>
        <v>252.75</v>
      </c>
      <c r="K319" s="56"/>
      <c r="L319" s="38" t="str">
        <f>VLOOKUP($G319,[1]食材檔!$B$1:$I$65536,4,FALSE)</f>
        <v>kg</v>
      </c>
      <c r="M319" s="38">
        <f>VLOOKUP($G319,[1]食材檔!$B$1:$I$65536,7,FALSE)</f>
        <v>20</v>
      </c>
      <c r="N319" s="38">
        <f>VLOOKUP($G319,[1]食材檔!$B$1:$I$65536,8,FALSE)</f>
        <v>1</v>
      </c>
      <c r="O319" s="41">
        <f t="shared" si="18"/>
        <v>3.75</v>
      </c>
      <c r="P319" s="42">
        <f>VLOOKUP($G319,[1]食材檔!$B$1:$M$65536,11,FALSE)/100*H319</f>
        <v>3.75</v>
      </c>
    </row>
    <row r="320" spans="4:22">
      <c r="E320" s="38"/>
      <c r="F320" s="39"/>
      <c r="G320" s="39" t="str">
        <f>VLOOKUP($E$319,[1]明細總表!$C$1:$AB$65536,5,FALSE)</f>
        <v>黑芝麻</v>
      </c>
      <c r="H320" s="39">
        <f>VLOOKUP($E$319,[1]明細總表!$C$1:$AB$65536,6,FALSE)</f>
        <v>0.8</v>
      </c>
      <c r="I320" s="38">
        <f>VLOOKUP($G320,[1]食材檔!$B$1:$I$65536,3,FALSE)</f>
        <v>1000</v>
      </c>
      <c r="J320" s="56">
        <f t="shared" si="20"/>
        <v>2.6960000000000002</v>
      </c>
      <c r="K320" s="56"/>
      <c r="L320" s="38" t="str">
        <f>VLOOKUP($G320,[1]食材檔!$B$1:$I$65536,4,FALSE)</f>
        <v>kg</v>
      </c>
      <c r="M320" s="38">
        <f>VLOOKUP($G320,[1]食材檔!$B$1:$I$65536,7,FALSE)</f>
        <v>7</v>
      </c>
      <c r="N320" s="38">
        <f>VLOOKUP($G320,[1]食材檔!$B$1:$I$65536,8,FALSE)</f>
        <v>6</v>
      </c>
      <c r="O320" s="41">
        <f t="shared" si="18"/>
        <v>0.1142857142857143</v>
      </c>
      <c r="P320" s="42">
        <f>VLOOKUP($G320,[1]食材檔!$B$1:$M$65536,11,FALSE)/100*H320</f>
        <v>0</v>
      </c>
    </row>
    <row r="321" spans="4:21">
      <c r="E321" s="38" t="s">
        <v>3</v>
      </c>
      <c r="F321" s="39">
        <v>1</v>
      </c>
      <c r="G321" s="39" t="s">
        <v>4</v>
      </c>
      <c r="H321" s="39">
        <f>J321*1000/E280</f>
        <v>0</v>
      </c>
      <c r="I321" s="38"/>
      <c r="J321" s="56"/>
      <c r="K321" s="56"/>
      <c r="L321" s="38" t="s">
        <v>135</v>
      </c>
      <c r="M321" s="38">
        <v>5</v>
      </c>
      <c r="N321" s="38">
        <v>6</v>
      </c>
      <c r="O321" s="41">
        <f t="shared" si="18"/>
        <v>0</v>
      </c>
      <c r="P321" s="42">
        <f>VLOOKUP($G321,[1]食材檔!$B$1:$M$65536,11,FALSE)/100*H321</f>
        <v>0</v>
      </c>
    </row>
    <row r="322" spans="4:21">
      <c r="E322" s="52" t="s">
        <v>136</v>
      </c>
      <c r="F322" s="53"/>
      <c r="G322" s="53" t="s">
        <v>7</v>
      </c>
      <c r="H322" s="52"/>
      <c r="I322" s="52"/>
      <c r="J322" s="54"/>
      <c r="K322" s="54"/>
      <c r="L322" s="52" t="s">
        <v>29</v>
      </c>
      <c r="M322" s="52"/>
      <c r="N322" s="52"/>
      <c r="O322" s="55"/>
      <c r="P322" s="42">
        <f>VLOOKUP($G322,[1]食材檔!$B$1:$M$65536,11,FALSE)/100*H322</f>
        <v>0</v>
      </c>
    </row>
    <row r="323" spans="4:21">
      <c r="E323" s="52"/>
      <c r="F323" s="53"/>
      <c r="G323" s="53" t="s">
        <v>31</v>
      </c>
      <c r="H323" s="52"/>
      <c r="I323" s="52"/>
      <c r="J323" s="54"/>
      <c r="K323" s="54"/>
      <c r="L323" s="52" t="s">
        <v>42</v>
      </c>
      <c r="M323" s="52"/>
      <c r="N323" s="52"/>
      <c r="O323" s="55"/>
      <c r="P323" s="42">
        <f>VLOOKUP($G323,[1]食材檔!$B$1:$M$65536,11,FALSE)/100*H323</f>
        <v>0</v>
      </c>
    </row>
    <row r="324" spans="4:21">
      <c r="E324" s="52"/>
      <c r="F324" s="53"/>
      <c r="G324" s="53" t="s">
        <v>8</v>
      </c>
      <c r="H324" s="52"/>
      <c r="I324" s="52"/>
      <c r="J324" s="54"/>
      <c r="K324" s="54"/>
      <c r="L324" s="52" t="s">
        <v>29</v>
      </c>
      <c r="M324" s="52"/>
      <c r="N324" s="52"/>
      <c r="O324" s="55"/>
      <c r="P324" s="42">
        <f>VLOOKUP($G324,[1]食材檔!$B$1:$M$65536,11,FALSE)/100*H324</f>
        <v>0</v>
      </c>
    </row>
    <row r="325" spans="4:21">
      <c r="D325" s="16"/>
      <c r="E325" s="19">
        <f>VLOOKUP($H$326,[1]人數!$L$1:$S$65536,6,FALSE)</f>
        <v>1776</v>
      </c>
      <c r="F325" s="20">
        <f>VLOOKUP($H$326,[1]人數!$L$1:$S$65536,7,FALSE)</f>
        <v>0</v>
      </c>
      <c r="G325" s="21"/>
    </row>
    <row r="326" spans="4:21">
      <c r="D326" s="16"/>
      <c r="E326" s="4">
        <f>VLOOKUP($H$326,[1]人數!$L$1:$S$65536,8,FALSE)</f>
        <v>1776</v>
      </c>
      <c r="G326" s="22">
        <f>[1]麗山菜單!B10</f>
        <v>45056</v>
      </c>
      <c r="H326" s="23" t="str">
        <f>VLOOKUP(G4,[1]麗山菜單!A10:I10,3,TRUE)</f>
        <v>三</v>
      </c>
      <c r="J326" s="24"/>
      <c r="K326" s="24"/>
      <c r="L326" s="13" t="str">
        <f>VLOOKUP(G326,[1]麗山菜單!A10:I10,4,TRUE)</f>
        <v>蕎麥飯</v>
      </c>
    </row>
    <row r="327" spans="4:21">
      <c r="D327" s="61" t="s">
        <v>10</v>
      </c>
      <c r="E327" s="26" t="s">
        <v>0</v>
      </c>
      <c r="F327" s="7" t="s">
        <v>66</v>
      </c>
      <c r="G327" s="26" t="s">
        <v>2</v>
      </c>
      <c r="H327" s="26" t="s">
        <v>11</v>
      </c>
      <c r="I327" s="27" t="s">
        <v>69</v>
      </c>
      <c r="J327" s="28" t="s">
        <v>13</v>
      </c>
      <c r="K327" s="28"/>
      <c r="L327" s="29" t="s">
        <v>14</v>
      </c>
      <c r="M327" s="30" t="s">
        <v>137</v>
      </c>
      <c r="N327" s="31" t="s">
        <v>34</v>
      </c>
      <c r="O327" s="32" t="s">
        <v>138</v>
      </c>
      <c r="P327" s="33" t="s">
        <v>18</v>
      </c>
      <c r="Q327" s="13" t="s">
        <v>19</v>
      </c>
      <c r="R327" s="43">
        <f>SUMIFS(O328:O367,N328:N367,1)</f>
        <v>4.5686274509803919</v>
      </c>
      <c r="S327" s="35" t="s">
        <v>74</v>
      </c>
      <c r="T327" s="36">
        <f>R327*2+R328*7+R329*1+R332*8</f>
        <v>30.551800356506238</v>
      </c>
      <c r="U327" s="37">
        <f>T327*4/T330</f>
        <v>0.17048304353991761</v>
      </c>
    </row>
    <row r="328" spans="4:21">
      <c r="D328" s="13">
        <f>SUM(H328:H339)</f>
        <v>102.25</v>
      </c>
      <c r="E328" s="38" t="str">
        <f>VLOOKUP(G326,[1]麗山菜單!B10:H10,4,FALSE)</f>
        <v>和風肉片</v>
      </c>
      <c r="F328" s="39">
        <f>VLOOKUP($E$328,[1]明細總表!$C$1:$AB$65536,2,FALSE)</f>
        <v>5</v>
      </c>
      <c r="G328" s="39" t="str">
        <f>VLOOKUP($E$328,[1]明細總表!$C$1:$AB$65536,3,FALSE)</f>
        <v>肉片</v>
      </c>
      <c r="H328" s="39">
        <f>VLOOKUP($E$328,[1]明細總表!$C$1:$AB$65536,4,FALSE)</f>
        <v>60</v>
      </c>
      <c r="I328" s="38">
        <f>VLOOKUP($G328,[1]食材檔!$B$1:$I$65536,3,FALSE)</f>
        <v>1000</v>
      </c>
      <c r="J328" s="56">
        <f t="shared" ref="J328:J338" si="21">H328*$E$326/I328</f>
        <v>106.56</v>
      </c>
      <c r="K328" s="56"/>
      <c r="L328" s="38" t="str">
        <f>VLOOKUP($G328,[1]食材檔!$B$1:$I$65536,4,FALSE)</f>
        <v>kg</v>
      </c>
      <c r="M328" s="38">
        <f>VLOOKUP($G328,[1]食材檔!$B$1:$I$65536,7,FALSE)</f>
        <v>35</v>
      </c>
      <c r="N328" s="38">
        <f>VLOOKUP($G328,[1]食材檔!$B$1:$I$65536,8,FALSE)</f>
        <v>2</v>
      </c>
      <c r="O328" s="41">
        <f t="shared" ref="O328:O367" si="22">H328/M328</f>
        <v>1.7142857142857142</v>
      </c>
      <c r="P328" s="42">
        <f>VLOOKUP($G328,[1]食材檔!$B$1:$M$65536,11,FALSE)/100*H328</f>
        <v>1.7999999999999998</v>
      </c>
      <c r="Q328" s="13" t="s">
        <v>21</v>
      </c>
      <c r="R328" s="62">
        <f>SUMIFS(O328:O367,N328:N367,2)</f>
        <v>2.8556493506493505</v>
      </c>
      <c r="S328" s="35" t="s">
        <v>139</v>
      </c>
      <c r="T328" s="44">
        <f>R328*5+R331*5+R332*8</f>
        <v>25.778246753246755</v>
      </c>
      <c r="U328" s="37">
        <f>T328*9/T330</f>
        <v>0.32365347713564036</v>
      </c>
    </row>
    <row r="329" spans="4:21">
      <c r="E329" s="51"/>
      <c r="F329" s="39"/>
      <c r="G329" s="39" t="str">
        <f>VLOOKUP($E$328,[1]明細總表!$C$1:$AB$65536,5,FALSE)</f>
        <v>大白菜段</v>
      </c>
      <c r="H329" s="39">
        <f>VLOOKUP($E$328,[1]明細總表!$C$1:$AB$65536,6,FALSE)</f>
        <v>30</v>
      </c>
      <c r="I329" s="38">
        <f>VLOOKUP($G329,[1]食材檔!$B$1:$I$65536,3,FALSE)</f>
        <v>1000</v>
      </c>
      <c r="J329" s="56">
        <f t="shared" si="21"/>
        <v>53.28</v>
      </c>
      <c r="K329" s="56"/>
      <c r="L329" s="38" t="str">
        <f>VLOOKUP($G329,[1]食材檔!$B$1:$I$65536,4,FALSE)</f>
        <v>kg</v>
      </c>
      <c r="M329" s="38">
        <f>VLOOKUP($G329,[1]食材檔!$B$1:$I$65536,7,FALSE)</f>
        <v>100</v>
      </c>
      <c r="N329" s="38">
        <f>VLOOKUP($G329,[1]食材檔!$B$1:$I$65536,8,FALSE)</f>
        <v>3</v>
      </c>
      <c r="O329" s="41">
        <f t="shared" si="22"/>
        <v>0.3</v>
      </c>
      <c r="P329" s="42">
        <f>VLOOKUP($G329,[1]食材檔!$B$1:$M$65536,11,FALSE)/100*H329</f>
        <v>12</v>
      </c>
      <c r="Q329" s="13" t="s">
        <v>140</v>
      </c>
      <c r="R329" s="46">
        <f>SUMIFS(O328:O367,N328:N367,3)</f>
        <v>1.4249999999999998</v>
      </c>
      <c r="S329" s="35" t="s">
        <v>141</v>
      </c>
      <c r="T329" s="44">
        <f>R327*15+R329*5+15+R332*12</f>
        <v>90.654411764705884</v>
      </c>
      <c r="U329" s="37">
        <f>T329*4/T330</f>
        <v>0.50586347932444198</v>
      </c>
    </row>
    <row r="330" spans="4:21">
      <c r="E330" s="51"/>
      <c r="F330" s="39"/>
      <c r="G330" s="39" t="str">
        <f>VLOOKUP($E$328,[1]明細總表!$C$1:$AB$65536,7,FALSE)</f>
        <v>紅蘿蔔片丁</v>
      </c>
      <c r="H330" s="39">
        <f>VLOOKUP($E$328,[1]明細總表!$C$1:$AB$65536,8,FALSE)</f>
        <v>7</v>
      </c>
      <c r="I330" s="38">
        <f>VLOOKUP($G330,[1]食材檔!$B$1:$I$65536,3,FALSE)</f>
        <v>1000</v>
      </c>
      <c r="J330" s="56">
        <f t="shared" si="21"/>
        <v>12.432</v>
      </c>
      <c r="K330" s="56"/>
      <c r="L330" s="38" t="str">
        <f>VLOOKUP($G330,[1]食材檔!$B$1:$I$65536,4,FALSE)</f>
        <v>kg</v>
      </c>
      <c r="M330" s="38">
        <f>VLOOKUP($G330,[1]食材檔!$B$1:$I$65536,7,FALSE)</f>
        <v>100</v>
      </c>
      <c r="N330" s="38">
        <f>VLOOKUP($G330,[1]食材檔!$B$1:$I$65536,8,FALSE)</f>
        <v>3</v>
      </c>
      <c r="O330" s="41">
        <f t="shared" si="22"/>
        <v>7.0000000000000007E-2</v>
      </c>
      <c r="P330" s="42">
        <f>VLOOKUP($G330,[1]食材檔!$B$1:$M$65536,11,FALSE)/100*H330</f>
        <v>1.8900000000000001</v>
      </c>
      <c r="Q330" s="13" t="s">
        <v>6</v>
      </c>
      <c r="R330" s="46">
        <f>SUMIFS(O328:O367,N328:N367,4)+1</f>
        <v>1</v>
      </c>
      <c r="S330" s="47" t="s">
        <v>25</v>
      </c>
      <c r="T330" s="44">
        <f>T327*4+T328*9+T329*4</f>
        <v>716.82906926406929</v>
      </c>
      <c r="U330" s="37">
        <f>U327+U328+U329</f>
        <v>1</v>
      </c>
    </row>
    <row r="331" spans="4:21">
      <c r="E331" s="38"/>
      <c r="F331" s="39"/>
      <c r="G331" s="39" t="str">
        <f>VLOOKUP($E$328,[1]明細總表!$C$1:$AB$65536,9,FALSE)</f>
        <v>香菇原件</v>
      </c>
      <c r="H331" s="39">
        <f>VLOOKUP($E$328,[1]明細總表!$C$1:$AB$65536,10,FALSE)</f>
        <v>5</v>
      </c>
      <c r="I331" s="38">
        <f>VLOOKUP($G331,[1]食材檔!$B$1:$I$65536,3,FALSE)</f>
        <v>1000</v>
      </c>
      <c r="J331" s="56">
        <f t="shared" si="21"/>
        <v>8.8800000000000008</v>
      </c>
      <c r="K331" s="56"/>
      <c r="L331" s="38" t="str">
        <f>VLOOKUP($G331,[1]食材檔!$B$1:$I$65536,4,FALSE)</f>
        <v>kg</v>
      </c>
      <c r="M331" s="38">
        <f>VLOOKUP($G331,[1]食材檔!$B$1:$I$65536,7,FALSE)</f>
        <v>100</v>
      </c>
      <c r="N331" s="38">
        <f>VLOOKUP($G331,[1]食材檔!$B$1:$I$65536,8,FALSE)</f>
        <v>3</v>
      </c>
      <c r="O331" s="41">
        <f t="shared" si="22"/>
        <v>0.05</v>
      </c>
      <c r="P331" s="42">
        <f>VLOOKUP($G331,[1]食材檔!$B$1:$M$65536,11,FALSE)/100*H331</f>
        <v>0.15</v>
      </c>
      <c r="Q331" s="13" t="s">
        <v>142</v>
      </c>
      <c r="R331" s="46">
        <f>SUMIFS(O328:O367,N328:N367,6)+2.3</f>
        <v>2.2999999999999998</v>
      </c>
    </row>
    <row r="332" spans="4:21">
      <c r="E332" s="38"/>
      <c r="F332" s="39"/>
      <c r="G332" s="39" t="str">
        <f>VLOOKUP($E$328,[1]明細總表!$C$1:$AB$65536,11,FALSE)</f>
        <v>柴魚片</v>
      </c>
      <c r="H332" s="39">
        <f>VLOOKUP($E$328,[1]明細總表!$C$1:$AB$65536,12,FALSE)</f>
        <v>0.25</v>
      </c>
      <c r="I332" s="38">
        <f>VLOOKUP($G332,[1]食材檔!$B$1:$I$65536,3,FALSE)</f>
        <v>1000</v>
      </c>
      <c r="J332" s="56">
        <f t="shared" si="21"/>
        <v>0.44400000000000001</v>
      </c>
      <c r="K332" s="56"/>
      <c r="L332" s="38" t="str">
        <f>VLOOKUP($G332,[1]食材檔!$B$1:$I$65536,4,FALSE)</f>
        <v>kg</v>
      </c>
      <c r="M332" s="38">
        <f>VLOOKUP($G332,[1]食材檔!$B$1:$I$65536,7,FALSE)</f>
        <v>10</v>
      </c>
      <c r="N332" s="38">
        <f>VLOOKUP($G332,[1]食材檔!$B$1:$I$65536,8,FALSE)</f>
        <v>2</v>
      </c>
      <c r="O332" s="41">
        <f t="shared" si="22"/>
        <v>2.5000000000000001E-2</v>
      </c>
      <c r="P332" s="42">
        <f>VLOOKUP($G332,[1]食材檔!$B$1:$M$65536,11,FALSE)/100*H332</f>
        <v>0.11</v>
      </c>
      <c r="Q332" s="47" t="s">
        <v>143</v>
      </c>
      <c r="R332" s="48">
        <f>SUMIFS(O328:O367,N328:N367,5)</f>
        <v>0</v>
      </c>
    </row>
    <row r="333" spans="4:21">
      <c r="E333" s="38"/>
      <c r="F333" s="39"/>
      <c r="G333" s="39">
        <f>VLOOKUP($E$328,[1]明細總表!$C$1:$AB$65536,13,FALSE)</f>
        <v>0</v>
      </c>
      <c r="H333" s="39">
        <f>VLOOKUP($E$328,[1]明細總表!$C$1:$AB$65536,14,FALSE)</f>
        <v>0</v>
      </c>
      <c r="I333" s="38">
        <f>VLOOKUP($G333,[1]食材檔!$B$1:$I$65536,3,FALSE)</f>
        <v>0</v>
      </c>
      <c r="J333" s="56" t="e">
        <f t="shared" si="21"/>
        <v>#DIV/0!</v>
      </c>
      <c r="K333" s="56"/>
      <c r="L333" s="38">
        <f>VLOOKUP($G333,[1]食材檔!$B$1:$I$65536,4,FALSE)</f>
        <v>0</v>
      </c>
      <c r="M333" s="38">
        <f>VLOOKUP($G333,[1]食材檔!$B$1:$I$65536,7,FALSE)</f>
        <v>0</v>
      </c>
      <c r="N333" s="38">
        <f>VLOOKUP($G333,[1]食材檔!$B$1:$I$65536,8,FALSE)</f>
        <v>0</v>
      </c>
      <c r="O333" s="41" t="e">
        <f t="shared" si="22"/>
        <v>#DIV/0!</v>
      </c>
      <c r="P333" s="42">
        <f>VLOOKUP($G333,[1]食材檔!$B$1:$M$65536,11,FALSE)/100*H333</f>
        <v>0</v>
      </c>
      <c r="Q333" s="49" t="s">
        <v>144</v>
      </c>
      <c r="R333" s="50">
        <f>SUM(P328:P370)</f>
        <v>117.94500000000001</v>
      </c>
    </row>
    <row r="334" spans="4:21">
      <c r="E334" s="38"/>
      <c r="F334" s="39"/>
      <c r="G334" s="39">
        <f>VLOOKUP($E$328,[1]明細總表!$C$1:$AB$65536,15,FALSE)</f>
        <v>0</v>
      </c>
      <c r="H334" s="39">
        <f>VLOOKUP($E$328,[1]明細總表!$C$1:$AB$65536,16,FALSE)</f>
        <v>0</v>
      </c>
      <c r="I334" s="38">
        <f>VLOOKUP($G334,[1]食材檔!$B$1:$I$65536,3,FALSE)</f>
        <v>0</v>
      </c>
      <c r="J334" s="56" t="e">
        <f t="shared" si="21"/>
        <v>#DIV/0!</v>
      </c>
      <c r="K334" s="56"/>
      <c r="L334" s="38">
        <f>VLOOKUP($G334,[1]食材檔!$B$1:$I$65536,4,FALSE)</f>
        <v>0</v>
      </c>
      <c r="M334" s="38">
        <f>VLOOKUP($G334,[1]食材檔!$B$1:$I$65536,7,FALSE)</f>
        <v>0</v>
      </c>
      <c r="N334" s="38">
        <f>VLOOKUP($G334,[1]食材檔!$B$1:$I$65536,8,FALSE)</f>
        <v>0</v>
      </c>
      <c r="O334" s="41" t="e">
        <f t="shared" si="22"/>
        <v>#DIV/0!</v>
      </c>
      <c r="P334" s="42">
        <f>VLOOKUP($G334,[1]食材檔!$B$1:$M$65536,11,FALSE)/100*H334</f>
        <v>0</v>
      </c>
    </row>
    <row r="335" spans="4:21">
      <c r="E335" s="38"/>
      <c r="F335" s="39"/>
      <c r="G335" s="39">
        <f>VLOOKUP($E$328,[1]明細總表!$C$1:$AB$65536,17,FALSE)</f>
        <v>0</v>
      </c>
      <c r="H335" s="39">
        <f>VLOOKUP($E$328,[1]明細總表!$C$1:$AB$65536,18,FALSE)</f>
        <v>0</v>
      </c>
      <c r="I335" s="38">
        <f>VLOOKUP($G335,[1]食材檔!$B$1:$I$65536,3,FALSE)</f>
        <v>0</v>
      </c>
      <c r="J335" s="56" t="e">
        <f t="shared" si="21"/>
        <v>#DIV/0!</v>
      </c>
      <c r="K335" s="56"/>
      <c r="L335" s="38">
        <f>VLOOKUP($G335,[1]食材檔!$B$1:$I$65536,4,FALSE)</f>
        <v>0</v>
      </c>
      <c r="M335" s="38">
        <f>VLOOKUP($G335,[1]食材檔!$B$1:$I$65536,7,FALSE)</f>
        <v>0</v>
      </c>
      <c r="N335" s="38">
        <f>VLOOKUP($G335,[1]食材檔!$B$1:$I$65536,8,FALSE)</f>
        <v>0</v>
      </c>
      <c r="O335" s="41" t="e">
        <f t="shared" si="22"/>
        <v>#DIV/0!</v>
      </c>
      <c r="P335" s="42">
        <f>VLOOKUP($G335,[1]食材檔!$B$1:$M$65536,11,FALSE)/100*H335</f>
        <v>0</v>
      </c>
    </row>
    <row r="336" spans="4:21">
      <c r="E336" s="38"/>
      <c r="F336" s="39"/>
      <c r="G336" s="39">
        <f>VLOOKUP($E$328,[1]明細總表!$C$1:$AB$65536,19,FALSE)</f>
        <v>0</v>
      </c>
      <c r="H336" s="39">
        <f>VLOOKUP($E$328,[1]明細總表!$C$1:$AB$65536,20,FALSE)</f>
        <v>0</v>
      </c>
      <c r="I336" s="38">
        <f>VLOOKUP($G336,[1]食材檔!$B$1:$I$65536,3,FALSE)</f>
        <v>0</v>
      </c>
      <c r="J336" s="56" t="e">
        <f t="shared" si="21"/>
        <v>#DIV/0!</v>
      </c>
      <c r="K336" s="56"/>
      <c r="L336" s="38">
        <f>VLOOKUP($G336,[1]食材檔!$B$1:$I$65536,4,FALSE)</f>
        <v>0</v>
      </c>
      <c r="M336" s="38">
        <f>VLOOKUP($G336,[1]食材檔!$B$1:$I$65536,7,FALSE)</f>
        <v>0</v>
      </c>
      <c r="N336" s="38">
        <f>VLOOKUP($G336,[1]食材檔!$B$1:$I$65536,8,FALSE)</f>
        <v>0</v>
      </c>
      <c r="O336" s="41" t="e">
        <f t="shared" si="22"/>
        <v>#DIV/0!</v>
      </c>
      <c r="P336" s="42">
        <f>VLOOKUP($G336,[1]食材檔!$B$1:$M$65536,11,FALSE)/100*H336</f>
        <v>0</v>
      </c>
    </row>
    <row r="337" spans="4:22">
      <c r="E337" s="38"/>
      <c r="F337" s="39"/>
      <c r="G337" s="39">
        <f>VLOOKUP($E$328,[1]明細總表!$C$1:$AB$65536,21,FALSE)</f>
        <v>0</v>
      </c>
      <c r="H337" s="39">
        <f>VLOOKUP($E$328,[1]明細總表!$C$1:$AB$65536,22,FALSE)</f>
        <v>0</v>
      </c>
      <c r="I337" s="38">
        <f>VLOOKUP($G337,[1]食材檔!$B$1:$I$65536,3,FALSE)</f>
        <v>0</v>
      </c>
      <c r="J337" s="56" t="e">
        <f t="shared" si="21"/>
        <v>#DIV/0!</v>
      </c>
      <c r="K337" s="56"/>
      <c r="L337" s="38">
        <f>VLOOKUP($G337,[1]食材檔!$B$1:$I$65536,4,FALSE)</f>
        <v>0</v>
      </c>
      <c r="M337" s="38">
        <f>VLOOKUP($G337,[1]食材檔!$B$1:$I$65536,7,FALSE)</f>
        <v>0</v>
      </c>
      <c r="N337" s="38">
        <f>VLOOKUP($G337,[1]食材檔!$B$1:$I$65536,8,FALSE)</f>
        <v>0</v>
      </c>
      <c r="O337" s="41" t="e">
        <f t="shared" si="22"/>
        <v>#DIV/0!</v>
      </c>
      <c r="P337" s="42">
        <f>VLOOKUP($G337,[1]食材檔!$B$1:$M$65536,11,FALSE)/100*H337</f>
        <v>0</v>
      </c>
    </row>
    <row r="338" spans="4:22">
      <c r="E338" s="38"/>
      <c r="F338" s="39"/>
      <c r="G338" s="39">
        <f>VLOOKUP($E$328,[1]明細總表!$C$1:$AB$65536,23,FALSE)</f>
        <v>0</v>
      </c>
      <c r="H338" s="39">
        <f>VLOOKUP($E$328,[1]明細總表!$C$1:$AB$65536,24,FALSE)</f>
        <v>0</v>
      </c>
      <c r="I338" s="38">
        <f>VLOOKUP($G338,[1]食材檔!$B$1:$I$65536,3,FALSE)</f>
        <v>0</v>
      </c>
      <c r="J338" s="56" t="e">
        <f t="shared" si="21"/>
        <v>#DIV/0!</v>
      </c>
      <c r="K338" s="56"/>
      <c r="L338" s="38">
        <f>VLOOKUP($G338,[1]食材檔!$B$1:$I$65536,4,FALSE)</f>
        <v>0</v>
      </c>
      <c r="M338" s="38">
        <f>VLOOKUP($G338,[1]食材檔!$B$1:$I$65536,7,FALSE)</f>
        <v>0</v>
      </c>
      <c r="N338" s="38">
        <f>VLOOKUP($G338,[1]食材檔!$B$1:$I$65536,8,FALSE)</f>
        <v>0</v>
      </c>
      <c r="O338" s="41" t="e">
        <f t="shared" si="22"/>
        <v>#DIV/0!</v>
      </c>
      <c r="P338" s="42">
        <f>VLOOKUP($G338,[1]食材檔!$B$1:$M$65536,11,FALSE)/100*H338</f>
        <v>0</v>
      </c>
    </row>
    <row r="339" spans="4:22">
      <c r="E339" s="51"/>
      <c r="F339" s="39"/>
      <c r="G339" s="39">
        <f>VLOOKUP($E$328,[1]明細總表!$C$1:$AB$65536,25,FALSE)</f>
        <v>0</v>
      </c>
      <c r="H339" s="39">
        <f>VLOOKUP($E$328,[1]明細總表!$C$1:$AB$65536,26,FALSE)</f>
        <v>0</v>
      </c>
      <c r="I339" s="38">
        <f>VLOOKUP($G339,[1]食材檔!$B$1:$I$65536,3,FALSE)</f>
        <v>0</v>
      </c>
      <c r="J339" s="56">
        <v>15</v>
      </c>
      <c r="K339" s="56"/>
      <c r="L339" s="38">
        <f>VLOOKUP($G339,[1]食材檔!$B$1:$I$65536,4,FALSE)</f>
        <v>0</v>
      </c>
      <c r="M339" s="38">
        <f>VLOOKUP($G339,[1]食材檔!$B$1:$I$65536,7,FALSE)</f>
        <v>0</v>
      </c>
      <c r="N339" s="38">
        <f>VLOOKUP($G339,[1]食材檔!$B$1:$I$65536,8,FALSE)</f>
        <v>0</v>
      </c>
      <c r="O339" s="41" t="e">
        <f>H339/M339</f>
        <v>#DIV/0!</v>
      </c>
      <c r="P339" s="42">
        <f>VLOOKUP($G339,[1]食材檔!$B$1:$M$65536,11,FALSE)/100*H339</f>
        <v>0</v>
      </c>
    </row>
    <row r="340" spans="4:22">
      <c r="D340" s="2">
        <f>SUM(H340:H349)</f>
        <v>105</v>
      </c>
      <c r="E340" s="52" t="str">
        <f>VLOOKUP(G326,[1]麗山菜單!B10:H10,5,FALSE)</f>
        <v>玉米洋芋炒蛋</v>
      </c>
      <c r="F340" s="53">
        <f>VLOOKUP($E$340,[1]明細總表!$C$1:$AB$65536,2,FALSE)</f>
        <v>5</v>
      </c>
      <c r="G340" s="53" t="str">
        <f>VLOOKUP($E$340,[1]明細總表!$C$1:$AB$65536,3,FALSE)</f>
        <v>CAS液蛋</v>
      </c>
      <c r="H340" s="53">
        <f>VLOOKUP($E$340,[1]明細總表!$C$1:$AB$65536,4,FALSE)</f>
        <v>46</v>
      </c>
      <c r="I340" s="52">
        <f>VLOOKUP($G340,[1]食材檔!$B$1:$I$65536,3,FALSE)</f>
        <v>1000</v>
      </c>
      <c r="J340" s="54">
        <f t="shared" ref="J340:J366" si="23">H340*$E$326/I340</f>
        <v>81.695999999999998</v>
      </c>
      <c r="K340" s="54"/>
      <c r="L340" s="52" t="str">
        <f>VLOOKUP($G340,[1]食材檔!$B$1:$I$65536,4,FALSE)</f>
        <v>kg</v>
      </c>
      <c r="M340" s="52">
        <f>VLOOKUP($G340,[1]食材檔!$B$1:$I$65536,7,FALSE)</f>
        <v>55</v>
      </c>
      <c r="N340" s="52">
        <f>VLOOKUP($G340,[1]食材檔!$B$1:$I$65536,8,FALSE)</f>
        <v>2</v>
      </c>
      <c r="O340" s="55">
        <f t="shared" si="22"/>
        <v>0.83636363636363631</v>
      </c>
      <c r="P340" s="42">
        <f>VLOOKUP($G340,[1]食材檔!$B$1:$M$65536,11,FALSE)/100*H340</f>
        <v>22.08</v>
      </c>
    </row>
    <row r="341" spans="4:22">
      <c r="E341" s="52"/>
      <c r="F341" s="53"/>
      <c r="G341" s="53" t="str">
        <f>VLOOKUP($E$340,[1]明細總表!$C$1:$AB$65536,5,FALSE)</f>
        <v>洋芋原件</v>
      </c>
      <c r="H341" s="53">
        <f>VLOOKUP($E$340,[1]明細總表!$C$1:$AB$65536,6,FALSE)</f>
        <v>30</v>
      </c>
      <c r="I341" s="52">
        <f>VLOOKUP($G341,[1]食材檔!$B$1:$I$65536,3,FALSE)</f>
        <v>1000</v>
      </c>
      <c r="J341" s="54">
        <f t="shared" si="23"/>
        <v>53.28</v>
      </c>
      <c r="K341" s="54"/>
      <c r="L341" s="52" t="str">
        <f>VLOOKUP($G341,[1]食材檔!$B$1:$I$65536,4,FALSE)</f>
        <v>kg</v>
      </c>
      <c r="M341" s="52">
        <f>VLOOKUP($G341,[1]食材檔!$B$1:$I$65536,7,FALSE)</f>
        <v>90</v>
      </c>
      <c r="N341" s="52">
        <f>VLOOKUP($G341,[1]食材檔!$B$1:$I$65536,8,FALSE)</f>
        <v>1</v>
      </c>
      <c r="O341" s="55">
        <f t="shared" si="22"/>
        <v>0.33333333333333331</v>
      </c>
      <c r="P341" s="42">
        <f>VLOOKUP($G341,[1]食材檔!$B$1:$M$65536,11,FALSE)/100*H341</f>
        <v>1.2</v>
      </c>
    </row>
    <row r="342" spans="4:22">
      <c r="E342" s="52"/>
      <c r="F342" s="53"/>
      <c r="G342" s="53" t="str">
        <f>VLOOKUP($E$340,[1]明細總表!$C$1:$AB$65536,7,FALSE)</f>
        <v>CAS冷凍玉米粒</v>
      </c>
      <c r="H342" s="12">
        <f>VLOOKUP($E$340,[1]明細總表!$C$1:$AB$65536,8,FALSE)</f>
        <v>20</v>
      </c>
      <c r="I342" s="52">
        <f>VLOOKUP($G342,[1]食材檔!$B$1:$I$65536,3,FALSE)</f>
        <v>1000</v>
      </c>
      <c r="J342" s="54">
        <f t="shared" si="23"/>
        <v>35.520000000000003</v>
      </c>
      <c r="K342" s="54"/>
      <c r="L342" s="52" t="str">
        <f>VLOOKUP($G342,[1]食材檔!$B$1:$I$65536,4,FALSE)</f>
        <v>kg</v>
      </c>
      <c r="M342" s="52">
        <f>VLOOKUP($G342,[1]食材檔!$B$1:$I$65536,7,FALSE)</f>
        <v>85</v>
      </c>
      <c r="N342" s="52">
        <f>VLOOKUP($G342,[1]食材檔!$B$1:$I$65536,8,FALSE)</f>
        <v>1</v>
      </c>
      <c r="O342" s="55">
        <f t="shared" si="22"/>
        <v>0.23529411764705882</v>
      </c>
      <c r="P342" s="42">
        <f>VLOOKUP($G342,[1]食材檔!$B$1:$M$65536,11,FALSE)/100*H342</f>
        <v>0.6</v>
      </c>
    </row>
    <row r="343" spans="4:22">
      <c r="E343" s="52"/>
      <c r="F343" s="53"/>
      <c r="G343" s="53" t="str">
        <f>VLOOKUP($E$340,[1]明細總表!$C$1:$AB$65536,9,FALSE)</f>
        <v>TAP冷凍毛豆仁</v>
      </c>
      <c r="H343" s="53">
        <f>VLOOKUP($E$340,[1]明細總表!$C$1:$AB$65536,10,FALSE)</f>
        <v>4</v>
      </c>
      <c r="I343" s="52">
        <f>VLOOKUP($G343,[1]食材檔!$B$1:$I$65536,3,FALSE)</f>
        <v>1000</v>
      </c>
      <c r="J343" s="54">
        <f t="shared" si="23"/>
        <v>7.1040000000000001</v>
      </c>
      <c r="K343" s="54"/>
      <c r="L343" s="52" t="str">
        <f>VLOOKUP($G343,[1]食材檔!$B$1:$I$65536,4,FALSE)</f>
        <v>kg</v>
      </c>
      <c r="M343" s="52">
        <f>VLOOKUP($G343,[1]食材檔!$B$1:$I$65536,7,FALSE)</f>
        <v>50</v>
      </c>
      <c r="N343" s="52">
        <f>VLOOKUP($G343,[1]食材檔!$B$1:$I$65536,8,FALSE)</f>
        <v>2</v>
      </c>
      <c r="O343" s="55">
        <f t="shared" si="22"/>
        <v>0.08</v>
      </c>
      <c r="P343" s="42">
        <f>VLOOKUP($G343,[1]食材檔!$B$1:$M$65536,11,FALSE)/100*H343</f>
        <v>3.36</v>
      </c>
    </row>
    <row r="344" spans="4:22">
      <c r="E344" s="52"/>
      <c r="F344" s="53"/>
      <c r="G344" s="53" t="str">
        <f>VLOOKUP($E$340,[1]明細總表!$C$1:$AB$65536,11,FALSE)</f>
        <v>紅椒小丁</v>
      </c>
      <c r="H344" s="53">
        <f>VLOOKUP($E$340,[1]明細總表!$C$1:$AB$65536,12,FALSE)</f>
        <v>5</v>
      </c>
      <c r="I344" s="52">
        <f>VLOOKUP($G344,[1]食材檔!$B$1:$I$65536,3,FALSE)</f>
        <v>1000</v>
      </c>
      <c r="J344" s="54">
        <f t="shared" si="23"/>
        <v>8.8800000000000008</v>
      </c>
      <c r="K344" s="54"/>
      <c r="L344" s="52" t="str">
        <f>VLOOKUP($G344,[1]食材檔!$B$1:$I$65536,4,FALSE)</f>
        <v>kg</v>
      </c>
      <c r="M344" s="52">
        <f>VLOOKUP($G344,[1]食材檔!$B$1:$I$65536,7,FALSE)</f>
        <v>100</v>
      </c>
      <c r="N344" s="52">
        <f>VLOOKUP($G344,[1]食材檔!$B$1:$I$65536,8,FALSE)</f>
        <v>3</v>
      </c>
      <c r="O344" s="55">
        <f t="shared" si="22"/>
        <v>0.05</v>
      </c>
      <c r="P344" s="42">
        <f>VLOOKUP($G344,[1]食材檔!$B$1:$M$65536,11,FALSE)/100*H344</f>
        <v>0.3</v>
      </c>
    </row>
    <row r="345" spans="4:22">
      <c r="E345" s="52"/>
      <c r="F345" s="53"/>
      <c r="G345" s="53">
        <f>VLOOKUP($E$340,[1]明細總表!$C$1:$AB$65536,13,FALSE)</f>
        <v>0</v>
      </c>
      <c r="H345" s="53">
        <f>VLOOKUP($E$340,[1]明細總表!$C$1:$AB$65536,14,FALSE)</f>
        <v>0</v>
      </c>
      <c r="I345" s="52">
        <f>VLOOKUP($G345,[1]食材檔!$B$1:$I$65536,3,FALSE)</f>
        <v>0</v>
      </c>
      <c r="J345" s="54" t="e">
        <f t="shared" si="23"/>
        <v>#DIV/0!</v>
      </c>
      <c r="K345" s="54"/>
      <c r="L345" s="52">
        <f>VLOOKUP($G345,[1]食材檔!$B$1:$I$65536,4,FALSE)</f>
        <v>0</v>
      </c>
      <c r="M345" s="52">
        <f>VLOOKUP($G345,[1]食材檔!$B$1:$I$65536,7,FALSE)</f>
        <v>0</v>
      </c>
      <c r="N345" s="52">
        <f>VLOOKUP($G345,[1]食材檔!$B$1:$I$65536,8,FALSE)</f>
        <v>0</v>
      </c>
      <c r="O345" s="55" t="e">
        <f t="shared" si="22"/>
        <v>#DIV/0!</v>
      </c>
      <c r="P345" s="42">
        <f>VLOOKUP($G345,[1]食材檔!$B$1:$M$65536,11,FALSE)/100*H345</f>
        <v>0</v>
      </c>
    </row>
    <row r="346" spans="4:22">
      <c r="E346" s="52"/>
      <c r="F346" s="53"/>
      <c r="G346" s="53">
        <f>VLOOKUP($E$340,[1]明細總表!$C$1:$AB$65536,15,FALSE)</f>
        <v>0</v>
      </c>
      <c r="H346" s="53">
        <f>VLOOKUP($E$340,[1]明細總表!$C$1:$AB$65536,16,FALSE)</f>
        <v>0</v>
      </c>
      <c r="I346" s="52">
        <f>VLOOKUP($G346,[1]食材檔!$B$1:$I$65536,3,FALSE)</f>
        <v>0</v>
      </c>
      <c r="J346" s="54" t="e">
        <f t="shared" si="23"/>
        <v>#DIV/0!</v>
      </c>
      <c r="K346" s="54"/>
      <c r="L346" s="52">
        <f>VLOOKUP($G346,[1]食材檔!$B$1:$I$65536,4,FALSE)</f>
        <v>0</v>
      </c>
      <c r="M346" s="52">
        <f>VLOOKUP($G346,[1]食材檔!$B$1:$I$65536,7,FALSE)</f>
        <v>0</v>
      </c>
      <c r="N346" s="52">
        <f>VLOOKUP($G346,[1]食材檔!$B$1:$I$65536,8,FALSE)</f>
        <v>0</v>
      </c>
      <c r="O346" s="55" t="e">
        <f t="shared" si="22"/>
        <v>#DIV/0!</v>
      </c>
      <c r="P346" s="42">
        <f>VLOOKUP($G346,[1]食材檔!$B$1:$M$65536,11,FALSE)/100*H346</f>
        <v>0</v>
      </c>
    </row>
    <row r="347" spans="4:22">
      <c r="E347" s="52"/>
      <c r="F347" s="53"/>
      <c r="G347" s="53">
        <f>VLOOKUP($E$340,[1]明細總表!$C$1:$AB$65536,17,FALSE)</f>
        <v>0</v>
      </c>
      <c r="H347" s="53">
        <f>VLOOKUP($E$340,[1]明細總表!$C$1:$AB$65536,18,FALSE)</f>
        <v>0</v>
      </c>
      <c r="I347" s="52">
        <f>VLOOKUP($G347,[1]食材檔!$B$1:$I$65536,3,FALSE)</f>
        <v>0</v>
      </c>
      <c r="J347" s="54" t="e">
        <f t="shared" si="23"/>
        <v>#DIV/0!</v>
      </c>
      <c r="K347" s="54"/>
      <c r="L347" s="52">
        <f>VLOOKUP($G347,[1]食材檔!$B$1:$I$65536,4,FALSE)</f>
        <v>0</v>
      </c>
      <c r="M347" s="52">
        <f>VLOOKUP($G347,[1]食材檔!$B$1:$I$65536,7,FALSE)</f>
        <v>0</v>
      </c>
      <c r="N347" s="52">
        <f>VLOOKUP($G347,[1]食材檔!$B$1:$I$65536,8,FALSE)</f>
        <v>0</v>
      </c>
      <c r="O347" s="55" t="e">
        <f t="shared" si="22"/>
        <v>#DIV/0!</v>
      </c>
      <c r="P347" s="42">
        <f>VLOOKUP($G347,[1]食材檔!$B$1:$M$65536,11,FALSE)/100*H347</f>
        <v>0</v>
      </c>
    </row>
    <row r="348" spans="4:22">
      <c r="E348" s="52"/>
      <c r="F348" s="53"/>
      <c r="G348" s="53">
        <f>VLOOKUP($E$340,[1]明細總表!$C$1:$AB$65536,19,FALSE)</f>
        <v>0</v>
      </c>
      <c r="H348" s="53">
        <f>VLOOKUP($E$340,[1]明細總表!$C$1:$AB$65536,20,FALSE)</f>
        <v>0</v>
      </c>
      <c r="I348" s="52">
        <f>VLOOKUP($G348,[1]食材檔!$B$1:$I$65536,3,FALSE)</f>
        <v>0</v>
      </c>
      <c r="J348" s="54" t="e">
        <f t="shared" si="23"/>
        <v>#DIV/0!</v>
      </c>
      <c r="K348" s="54"/>
      <c r="L348" s="52">
        <f>VLOOKUP($G348,[1]食材檔!$B$1:$I$65536,4,FALSE)</f>
        <v>0</v>
      </c>
      <c r="M348" s="52">
        <f>VLOOKUP($G348,[1]食材檔!$B$1:$I$65536,7,FALSE)</f>
        <v>0</v>
      </c>
      <c r="N348" s="52">
        <f>VLOOKUP($G348,[1]食材檔!$B$1:$I$65536,8,FALSE)</f>
        <v>0</v>
      </c>
      <c r="O348" s="55" t="e">
        <f t="shared" si="22"/>
        <v>#DIV/0!</v>
      </c>
      <c r="P348" s="42">
        <f>VLOOKUP($G348,[1]食材檔!$B$1:$M$65536,11,FALSE)/100*H348</f>
        <v>0</v>
      </c>
    </row>
    <row r="349" spans="4:22">
      <c r="E349" s="52"/>
      <c r="F349" s="53"/>
      <c r="G349" s="53">
        <f>VLOOKUP($E$340,[1]明細總表!$C$1:$AB$65536,21,FALSE)</f>
        <v>0</v>
      </c>
      <c r="H349" s="53">
        <f>VLOOKUP($E$340,[1]明細總表!$C$1:$AB$65536,22,FALSE)</f>
        <v>0</v>
      </c>
      <c r="I349" s="52">
        <f>VLOOKUP($G349,[1]食材檔!$B$1:$I$65536,3,FALSE)</f>
        <v>0</v>
      </c>
      <c r="J349" s="54" t="e">
        <f t="shared" si="23"/>
        <v>#DIV/0!</v>
      </c>
      <c r="K349" s="54"/>
      <c r="L349" s="52">
        <f>VLOOKUP($G349,[1]食材檔!$B$1:$I$65536,4,FALSE)</f>
        <v>0</v>
      </c>
      <c r="M349" s="52">
        <f>VLOOKUP($G349,[1]食材檔!$B$1:$I$65536,7,FALSE)</f>
        <v>0</v>
      </c>
      <c r="N349" s="52">
        <v>0</v>
      </c>
      <c r="O349" s="55" t="e">
        <f t="shared" si="22"/>
        <v>#DIV/0!</v>
      </c>
      <c r="P349" s="42">
        <f>VLOOKUP($G349,[1]食材檔!$B$1:$M$65536,11,FALSE)/100*H349</f>
        <v>0</v>
      </c>
    </row>
    <row r="350" spans="4:22">
      <c r="D350" s="13">
        <f>SUM(H350:H354)</f>
        <v>70.5</v>
      </c>
      <c r="E350" s="38" t="str">
        <f>VLOOKUP(G326,[1]麗山菜單!B10:H10,6,FALSE)</f>
        <v>薑絲油菜</v>
      </c>
      <c r="F350" s="39">
        <f>VLOOKUP($E$350,[1]明細總表!$C$1:$AB$65536,2,FALSE)</f>
        <v>2</v>
      </c>
      <c r="G350" s="39" t="str">
        <f>VLOOKUP($E$350,[1]明細總表!$C$1:$AB$65536,3,FALSE)</f>
        <v>油菜(切)</v>
      </c>
      <c r="H350" s="39">
        <f>VLOOKUP($E$350,[1]明細總表!$C$1:$AB$65536,4,FALSE)</f>
        <v>70</v>
      </c>
      <c r="I350" s="38">
        <f>VLOOKUP($G350,[1]食材檔!$B$1:$I$65536,3,FALSE)</f>
        <v>1000</v>
      </c>
      <c r="J350" s="56">
        <f t="shared" si="23"/>
        <v>124.32</v>
      </c>
      <c r="K350" s="56"/>
      <c r="L350" s="38" t="str">
        <f>VLOOKUP($G350,[1]食材檔!$B$1:$I$65536,4,FALSE)</f>
        <v>kg</v>
      </c>
      <c r="M350" s="38">
        <f>VLOOKUP($G350,[1]食材檔!$B$1:$I$65536,7,FALSE)</f>
        <v>100</v>
      </c>
      <c r="N350" s="38">
        <f>VLOOKUP($G350,[1]食材檔!$B$1:$I$65536,8,FALSE)</f>
        <v>3</v>
      </c>
      <c r="O350" s="41">
        <f t="shared" si="22"/>
        <v>0.7</v>
      </c>
      <c r="P350" s="42">
        <f>VLOOKUP($G350,[1]食材檔!$B$1:$M$65536,11,FALSE)/100*H350</f>
        <v>61.6</v>
      </c>
      <c r="V350" s="57">
        <f>E325/E326*J350</f>
        <v>124.32</v>
      </c>
    </row>
    <row r="351" spans="4:22">
      <c r="E351" s="38"/>
      <c r="F351" s="39"/>
      <c r="G351" s="39" t="str">
        <f>VLOOKUP($E$350,[1]明細總表!$C$1:$AB$65536,5,FALSE)</f>
        <v>薑絲</v>
      </c>
      <c r="H351" s="39">
        <f>VLOOKUP($E$350,[1]明細總表!$C$1:$AB$65536,6,FALSE)</f>
        <v>0.5</v>
      </c>
      <c r="I351" s="38">
        <f>VLOOKUP($G351,[1]食材檔!$B$1:$I$65536,3,FALSE)</f>
        <v>1000</v>
      </c>
      <c r="J351" s="56">
        <f t="shared" si="23"/>
        <v>0.88800000000000001</v>
      </c>
      <c r="K351" s="56"/>
      <c r="L351" s="38" t="str">
        <f>VLOOKUP($G351,[1]食材檔!$B$1:$I$65536,4,FALSE)</f>
        <v>kg</v>
      </c>
      <c r="M351" s="38">
        <f>VLOOKUP($G351,[1]食材檔!$B$1:$I$65536,7,FALSE)</f>
        <v>100</v>
      </c>
      <c r="N351" s="38">
        <f>VLOOKUP($G351,[1]食材檔!$B$1:$I$65536,8,FALSE)</f>
        <v>3</v>
      </c>
      <c r="O351" s="41">
        <f t="shared" si="22"/>
        <v>5.0000000000000001E-3</v>
      </c>
      <c r="P351" s="42">
        <f>VLOOKUP($G351,[1]食材檔!$B$1:$M$65536,11,FALSE)/100*H351</f>
        <v>0.105</v>
      </c>
      <c r="V351" s="58">
        <f>F325/E326*J350</f>
        <v>0</v>
      </c>
    </row>
    <row r="352" spans="4:22">
      <c r="E352" s="38"/>
      <c r="F352" s="39"/>
      <c r="G352" s="39">
        <f>VLOOKUP($E$350,[1]明細總表!$C$1:$AB$65536,7,FALSE)</f>
        <v>0</v>
      </c>
      <c r="H352" s="39">
        <f>VLOOKUP($E$350,[1]明細總表!$C$1:$AB$65536,8,FALSE)</f>
        <v>0</v>
      </c>
      <c r="I352" s="38">
        <f>VLOOKUP($G352,[1]食材檔!$B$1:$I$65536,3,FALSE)</f>
        <v>0</v>
      </c>
      <c r="J352" s="56" t="e">
        <f t="shared" si="23"/>
        <v>#DIV/0!</v>
      </c>
      <c r="K352" s="56"/>
      <c r="L352" s="38">
        <f>VLOOKUP($G352,[1]食材檔!$B$1:$I$65536,4,FALSE)</f>
        <v>0</v>
      </c>
      <c r="M352" s="38">
        <f>VLOOKUP($G352,[1]食材檔!$B$1:$I$65536,7,FALSE)</f>
        <v>0</v>
      </c>
      <c r="N352" s="38">
        <f>VLOOKUP($G352,[1]食材檔!$B$1:$I$65536,8,FALSE)</f>
        <v>0</v>
      </c>
      <c r="O352" s="41" t="e">
        <f t="shared" si="22"/>
        <v>#DIV/0!</v>
      </c>
      <c r="P352" s="42">
        <f>VLOOKUP($G352,[1]食材檔!$B$1:$M$65536,11,FALSE)/100*H352</f>
        <v>0</v>
      </c>
    </row>
    <row r="353" spans="4:16">
      <c r="E353" s="38"/>
      <c r="F353" s="39"/>
      <c r="G353" s="39">
        <f>VLOOKUP($E$350,[1]明細總表!$C$1:$AB$65536,9,FALSE)</f>
        <v>0</v>
      </c>
      <c r="H353" s="39">
        <f>VLOOKUP($E$350,[1]明細總表!$C$1:$AB$65536,10,FALSE)</f>
        <v>0</v>
      </c>
      <c r="I353" s="38">
        <f>VLOOKUP($G353,[1]食材檔!$B$1:$I$65536,3,FALSE)</f>
        <v>0</v>
      </c>
      <c r="J353" s="56" t="e">
        <f t="shared" si="23"/>
        <v>#DIV/0!</v>
      </c>
      <c r="K353" s="56"/>
      <c r="L353" s="38">
        <f>VLOOKUP($G353,[1]食材檔!$B$1:$I$65536,4,FALSE)</f>
        <v>0</v>
      </c>
      <c r="M353" s="38">
        <f>VLOOKUP($G353,[1]食材檔!$B$1:$I$65536,7,FALSE)</f>
        <v>0</v>
      </c>
      <c r="N353" s="38">
        <f>VLOOKUP($G353,[1]食材檔!$B$1:$I$65536,8,FALSE)</f>
        <v>0</v>
      </c>
      <c r="O353" s="41" t="e">
        <f t="shared" si="22"/>
        <v>#DIV/0!</v>
      </c>
      <c r="P353" s="42">
        <f>VLOOKUP($G353,[1]食材檔!$B$1:$M$65536,11,FALSE)/100*H353</f>
        <v>0</v>
      </c>
    </row>
    <row r="354" spans="4:16">
      <c r="E354" s="38"/>
      <c r="F354" s="39"/>
      <c r="G354" s="39">
        <f>VLOOKUP($E$350,[1]明細總表!$C$1:$AB$65536,11,FALSE)</f>
        <v>0</v>
      </c>
      <c r="H354" s="39">
        <f>VLOOKUP($E$350,[1]明細總表!$C$1:$AB$65536,12,FALSE)</f>
        <v>0</v>
      </c>
      <c r="I354" s="38">
        <f>VLOOKUP($G354,[1]食材檔!$B$1:$I$65536,3,FALSE)</f>
        <v>0</v>
      </c>
      <c r="J354" s="56" t="e">
        <f t="shared" si="23"/>
        <v>#DIV/0!</v>
      </c>
      <c r="K354" s="56"/>
      <c r="L354" s="38">
        <f>VLOOKUP($G354,[1]食材檔!$B$1:$I$65536,4,FALSE)</f>
        <v>0</v>
      </c>
      <c r="M354" s="38">
        <f>VLOOKUP($G354,[1]食材檔!$B$1:$I$65536,7,FALSE)</f>
        <v>0</v>
      </c>
      <c r="N354" s="38">
        <f>VLOOKUP($G354,[1]食材檔!$B$1:$I$65536,8,FALSE)</f>
        <v>0</v>
      </c>
      <c r="O354" s="41" t="e">
        <f t="shared" si="22"/>
        <v>#DIV/0!</v>
      </c>
      <c r="P354" s="42">
        <f>VLOOKUP($G354,[1]食材檔!$B$1:$M$65536,11,FALSE)/100*H354</f>
        <v>0</v>
      </c>
    </row>
    <row r="355" spans="4:16">
      <c r="D355" s="13">
        <f>SUM(H355:H364)</f>
        <v>32</v>
      </c>
      <c r="E355" s="52" t="str">
        <f>VLOOKUP(G326,[1]麗山菜單!B10:H10,7,FALSE)</f>
        <v>芹香結菜湯</v>
      </c>
      <c r="F355" s="53">
        <f>VLOOKUP($E$355,[1]明細總表!$C$1:$AB$65536,2,FALSE)</f>
        <v>3</v>
      </c>
      <c r="G355" s="53" t="str">
        <f>VLOOKUP($E$355,[1]明細總表!$C$1:$AB$65536,3,FALSE)</f>
        <v>結頭菜片丁</v>
      </c>
      <c r="H355" s="53">
        <f>VLOOKUP($E$355,[1]明細總表!$C$1:$AB$65536,4,FALSE)</f>
        <v>22</v>
      </c>
      <c r="I355" s="52">
        <f>VLOOKUP($G355,[1]食材檔!$B$1:$I$65536,3,FALSE)</f>
        <v>1000</v>
      </c>
      <c r="J355" s="54">
        <f t="shared" si="23"/>
        <v>39.072000000000003</v>
      </c>
      <c r="K355" s="54"/>
      <c r="L355" s="52" t="str">
        <f>VLOOKUP($G355,[1]食材檔!$B$1:$I$65536,4,FALSE)</f>
        <v>kg</v>
      </c>
      <c r="M355" s="52">
        <f>VLOOKUP($G355,[1]食材檔!$B$1:$I$65536,7,FALSE)</f>
        <v>100</v>
      </c>
      <c r="N355" s="52">
        <f>VLOOKUP($G355,[1]食材檔!$B$1:$I$65536,8,FALSE)</f>
        <v>3</v>
      </c>
      <c r="O355" s="55">
        <f t="shared" si="22"/>
        <v>0.22</v>
      </c>
      <c r="P355" s="42">
        <f>VLOOKUP($G355,[1]食材檔!$B$1:$M$65536,11,FALSE)/100*H355</f>
        <v>5.0600000000000005</v>
      </c>
    </row>
    <row r="356" spans="4:16">
      <c r="E356" s="52"/>
      <c r="F356" s="53"/>
      <c r="G356" s="53" t="str">
        <f>VLOOKUP($E$355,[1]明細總表!$C$1:$AB$65536,5,FALSE)</f>
        <v>龍骨</v>
      </c>
      <c r="H356" s="53">
        <f>VLOOKUP($E$355,[1]明細總表!$C$1:$AB$65536,6,FALSE)</f>
        <v>7</v>
      </c>
      <c r="I356" s="52">
        <f>VLOOKUP($G356,[1]食材檔!$B$1:$I$65536,3,FALSE)</f>
        <v>1000</v>
      </c>
      <c r="J356" s="54">
        <f t="shared" si="23"/>
        <v>12.432</v>
      </c>
      <c r="K356" s="54"/>
      <c r="L356" s="52" t="str">
        <f>VLOOKUP($G356,[1]食材檔!$B$1:$I$65536,4,FALSE)</f>
        <v>kg</v>
      </c>
      <c r="M356" s="52">
        <f>VLOOKUP($G356,[1]食材檔!$B$1:$I$65536,7,FALSE)</f>
        <v>35</v>
      </c>
      <c r="N356" s="52">
        <f>VLOOKUP($G356,[1]食材檔!$B$1:$I$65536,8,FALSE)</f>
        <v>2</v>
      </c>
      <c r="O356" s="55">
        <f t="shared" si="22"/>
        <v>0.2</v>
      </c>
      <c r="P356" s="42">
        <f>VLOOKUP($G356,[1]食材檔!$B$1:$M$65536,11,FALSE)/100*H356</f>
        <v>0</v>
      </c>
    </row>
    <row r="357" spans="4:16">
      <c r="E357" s="52"/>
      <c r="F357" s="53"/>
      <c r="G357" s="53" t="str">
        <f>VLOOKUP($E$355,[1]明細總表!$C$1:$AB$65536,7,FALSE)</f>
        <v>芹菜珠</v>
      </c>
      <c r="H357" s="53">
        <f>VLOOKUP($E$355,[1]明細總表!$C$1:$AB$65536,8,FALSE)</f>
        <v>3</v>
      </c>
      <c r="I357" s="52">
        <f>VLOOKUP($G357,[1]食材檔!$B$1:$I$65536,3,FALSE)</f>
        <v>1000</v>
      </c>
      <c r="J357" s="54">
        <f t="shared" si="23"/>
        <v>5.3280000000000003</v>
      </c>
      <c r="K357" s="54"/>
      <c r="L357" s="52" t="str">
        <f>VLOOKUP($G357,[1]食材檔!$B$1:$I$65536,4,FALSE)</f>
        <v>kg</v>
      </c>
      <c r="M357" s="52">
        <f>VLOOKUP($G357,[1]食材檔!$B$1:$I$65536,7,FALSE)</f>
        <v>100</v>
      </c>
      <c r="N357" s="52">
        <f>VLOOKUP($G357,[1]食材檔!$B$1:$I$65536,8,FALSE)</f>
        <v>3</v>
      </c>
      <c r="O357" s="55">
        <f t="shared" si="22"/>
        <v>0.03</v>
      </c>
      <c r="P357" s="42">
        <f>VLOOKUP($G357,[1]食材檔!$B$1:$M$65536,11,FALSE)/100*H357</f>
        <v>2.4899999999999998</v>
      </c>
    </row>
    <row r="358" spans="4:16">
      <c r="E358" s="52"/>
      <c r="F358" s="53"/>
      <c r="G358" s="53">
        <f>VLOOKUP($E$355,[1]明細總表!$C$1:$AB$65536,9,FALSE)</f>
        <v>0</v>
      </c>
      <c r="H358" s="53">
        <f>VLOOKUP($E$355,[1]明細總表!$C$1:$AB$65536,10,FALSE)</f>
        <v>0</v>
      </c>
      <c r="I358" s="52">
        <f>VLOOKUP($G358,[1]食材檔!$B$1:$I$65536,3,FALSE)</f>
        <v>0</v>
      </c>
      <c r="J358" s="54" t="e">
        <f t="shared" si="23"/>
        <v>#DIV/0!</v>
      </c>
      <c r="K358" s="54"/>
      <c r="L358" s="52">
        <f>VLOOKUP($G358,[1]食材檔!$B$1:$I$65536,4,FALSE)</f>
        <v>0</v>
      </c>
      <c r="M358" s="52">
        <f>VLOOKUP($G358,[1]食材檔!$B$1:$I$65536,7,FALSE)</f>
        <v>0</v>
      </c>
      <c r="N358" s="52">
        <f>VLOOKUP($G358,[1]食材檔!$B$1:$I$65536,8,FALSE)</f>
        <v>0</v>
      </c>
      <c r="O358" s="55" t="e">
        <f t="shared" si="22"/>
        <v>#DIV/0!</v>
      </c>
      <c r="P358" s="42">
        <f>VLOOKUP($G358,[1]食材檔!$B$1:$M$65536,11,FALSE)/100*H358</f>
        <v>0</v>
      </c>
    </row>
    <row r="359" spans="4:16">
      <c r="E359" s="52"/>
      <c r="F359" s="53"/>
      <c r="G359" s="53">
        <f>VLOOKUP($E$355,[1]明細總表!$C$1:$AB$65536,11,FALSE)</f>
        <v>0</v>
      </c>
      <c r="H359" s="53">
        <f>VLOOKUP($E$355,[1]明細總表!$C$1:$AB$65536,12,FALSE)</f>
        <v>0</v>
      </c>
      <c r="I359" s="52">
        <f>VLOOKUP($G359,[1]食材檔!$B$1:$I$65536,3,FALSE)</f>
        <v>0</v>
      </c>
      <c r="J359" s="54" t="e">
        <f t="shared" si="23"/>
        <v>#DIV/0!</v>
      </c>
      <c r="K359" s="54"/>
      <c r="L359" s="52">
        <f>VLOOKUP($G359,[1]食材檔!$B$1:$I$65536,4,FALSE)</f>
        <v>0</v>
      </c>
      <c r="M359" s="52">
        <f>VLOOKUP($G359,[1]食材檔!$B$1:$I$65536,7,FALSE)</f>
        <v>0</v>
      </c>
      <c r="N359" s="52">
        <f>VLOOKUP($G359,[1]食材檔!$B$1:$I$65536,8,FALSE)</f>
        <v>0</v>
      </c>
      <c r="O359" s="55" t="e">
        <f t="shared" si="22"/>
        <v>#DIV/0!</v>
      </c>
      <c r="P359" s="42">
        <f>VLOOKUP($G359,[1]食材檔!$B$1:$M$65536,11,FALSE)/100*H359</f>
        <v>0</v>
      </c>
    </row>
    <row r="360" spans="4:16">
      <c r="E360" s="52"/>
      <c r="F360" s="53"/>
      <c r="G360" s="53">
        <f>VLOOKUP($E$355,[1]明細總表!$C$1:$AB$65536,13,FALSE)</f>
        <v>0</v>
      </c>
      <c r="H360" s="53">
        <f>VLOOKUP($E$355,[1]明細總表!$C$1:$AB$65536,14,FALSE)</f>
        <v>0</v>
      </c>
      <c r="I360" s="52">
        <f>VLOOKUP($G360,[1]食材檔!$B$1:$I$65536,3,FALSE)</f>
        <v>0</v>
      </c>
      <c r="J360" s="54" t="e">
        <f t="shared" si="23"/>
        <v>#DIV/0!</v>
      </c>
      <c r="K360" s="54"/>
      <c r="L360" s="52">
        <f>VLOOKUP($G360,[1]食材檔!$B$1:$I$65536,4,FALSE)</f>
        <v>0</v>
      </c>
      <c r="M360" s="52">
        <f>VLOOKUP($G360,[1]食材檔!$B$1:$I$65536,7,FALSE)</f>
        <v>0</v>
      </c>
      <c r="N360" s="52">
        <f>VLOOKUP($G360,[1]食材檔!$B$1:$I$65536,8,FALSE)</f>
        <v>0</v>
      </c>
      <c r="O360" s="55" t="e">
        <f t="shared" si="22"/>
        <v>#DIV/0!</v>
      </c>
      <c r="P360" s="42">
        <f>VLOOKUP($G360,[1]食材檔!$B$1:$M$65536,11,FALSE)/100*H360</f>
        <v>0</v>
      </c>
    </row>
    <row r="361" spans="4:16">
      <c r="E361" s="52"/>
      <c r="F361" s="53"/>
      <c r="G361" s="53">
        <f>VLOOKUP($E$355,[1]明細總表!$C$1:$AB$65536,15,FALSE)</f>
        <v>0</v>
      </c>
      <c r="H361" s="53">
        <f>VLOOKUP($E$355,[1]明細總表!$C$1:$AB$65536,16,FALSE)</f>
        <v>0</v>
      </c>
      <c r="I361" s="52">
        <f>VLOOKUP($G361,[1]食材檔!$B$1:$I$65536,3,FALSE)</f>
        <v>0</v>
      </c>
      <c r="J361" s="54" t="e">
        <f t="shared" si="23"/>
        <v>#DIV/0!</v>
      </c>
      <c r="K361" s="54"/>
      <c r="L361" s="52">
        <f>VLOOKUP($G361,[1]食材檔!$B$1:$I$65536,4,FALSE)</f>
        <v>0</v>
      </c>
      <c r="M361" s="52">
        <f>VLOOKUP($G361,[1]食材檔!$B$1:$I$65536,7,FALSE)</f>
        <v>0</v>
      </c>
      <c r="N361" s="52">
        <f>VLOOKUP($G361,[1]食材檔!$B$1:$I$65536,8,FALSE)</f>
        <v>0</v>
      </c>
      <c r="O361" s="55" t="e">
        <f t="shared" si="22"/>
        <v>#DIV/0!</v>
      </c>
      <c r="P361" s="42">
        <f>VLOOKUP($G361,[1]食材檔!$B$1:$M$65536,11,FALSE)/100*H361</f>
        <v>0</v>
      </c>
    </row>
    <row r="362" spans="4:16">
      <c r="E362" s="52"/>
      <c r="F362" s="53"/>
      <c r="G362" s="53">
        <f>VLOOKUP($E$355,[1]明細總表!$C$1:$AB$65536,17,FALSE)</f>
        <v>0</v>
      </c>
      <c r="H362" s="53">
        <f>VLOOKUP($E$355,[1]明細總表!$C$1:$AB$65536,18,FALSE)</f>
        <v>0</v>
      </c>
      <c r="I362" s="52">
        <f>VLOOKUP($G362,[1]食材檔!$B$1:$I$65536,3,FALSE)</f>
        <v>0</v>
      </c>
      <c r="J362" s="54" t="e">
        <f t="shared" si="23"/>
        <v>#DIV/0!</v>
      </c>
      <c r="K362" s="54"/>
      <c r="L362" s="52">
        <f>VLOOKUP($G362,[1]食材檔!$B$1:$I$65536,4,FALSE)</f>
        <v>0</v>
      </c>
      <c r="M362" s="52">
        <f>VLOOKUP($G362,[1]食材檔!$B$1:$I$65536,7,FALSE)</f>
        <v>0</v>
      </c>
      <c r="N362" s="52">
        <f>VLOOKUP($G362,[1]食材檔!$B$1:$I$65536,8,FALSE)</f>
        <v>0</v>
      </c>
      <c r="O362" s="55" t="e">
        <f t="shared" si="22"/>
        <v>#DIV/0!</v>
      </c>
      <c r="P362" s="42">
        <f>VLOOKUP($G362,[1]食材檔!$B$1:$M$65536,11,FALSE)/100*H362</f>
        <v>0</v>
      </c>
    </row>
    <row r="363" spans="4:16">
      <c r="E363" s="52"/>
      <c r="F363" s="53"/>
      <c r="G363" s="53">
        <f>VLOOKUP($E$355,[1]明細總表!$C$1:$AB$65536,19,FALSE)</f>
        <v>0</v>
      </c>
      <c r="H363" s="53">
        <f>VLOOKUP($E$355,[1]明細總表!$C$1:$AB$65536,20,FALSE)</f>
        <v>0</v>
      </c>
      <c r="I363" s="52">
        <f>VLOOKUP($G363,[1]食材檔!$B$1:$I$65536,3,FALSE)</f>
        <v>0</v>
      </c>
      <c r="J363" s="54" t="e">
        <f t="shared" si="23"/>
        <v>#DIV/0!</v>
      </c>
      <c r="K363" s="54"/>
      <c r="L363" s="52">
        <f>VLOOKUP($G363,[1]食材檔!$B$1:$I$65536,4,FALSE)</f>
        <v>0</v>
      </c>
      <c r="M363" s="52">
        <f>VLOOKUP($G363,[1]食材檔!$B$1:$I$65536,7,FALSE)</f>
        <v>0</v>
      </c>
      <c r="N363" s="52">
        <f>VLOOKUP($G363,[1]食材檔!$B$1:$I$65536,8,FALSE)</f>
        <v>0</v>
      </c>
      <c r="O363" s="55" t="e">
        <f t="shared" si="22"/>
        <v>#DIV/0!</v>
      </c>
      <c r="P363" s="42">
        <f>VLOOKUP($G363,[1]食材檔!$B$1:$M$65536,11,FALSE)/100*H363</f>
        <v>0</v>
      </c>
    </row>
    <row r="364" spans="4:16">
      <c r="E364" s="52"/>
      <c r="F364" s="53"/>
      <c r="G364" s="53">
        <f>VLOOKUP($E$355,[1]明細總表!$C$1:$AB$65536,21,FALSE)</f>
        <v>0</v>
      </c>
      <c r="H364" s="53">
        <f>VLOOKUP($E$355,[1]明細總表!$C$1:$AB$65536,22,FALSE)</f>
        <v>0</v>
      </c>
      <c r="I364" s="52">
        <f>VLOOKUP($G364,[1]食材檔!$B$1:$I$65536,3,FALSE)</f>
        <v>0</v>
      </c>
      <c r="J364" s="54" t="e">
        <f t="shared" si="23"/>
        <v>#DIV/0!</v>
      </c>
      <c r="K364" s="54"/>
      <c r="L364" s="52">
        <f>VLOOKUP($G364,[1]食材檔!$B$1:$I$65536,4,FALSE)</f>
        <v>0</v>
      </c>
      <c r="M364" s="52">
        <f>VLOOKUP($G364,[1]食材檔!$B$1:$I$65536,7,FALSE)</f>
        <v>0</v>
      </c>
      <c r="N364" s="52">
        <f>VLOOKUP($G364,[1]食材檔!$B$1:$I$65536,8,FALSE)</f>
        <v>0</v>
      </c>
      <c r="O364" s="55" t="e">
        <f t="shared" si="22"/>
        <v>#DIV/0!</v>
      </c>
      <c r="P364" s="42">
        <f>VLOOKUP($G364,[1]食材檔!$B$1:$M$65536,11,FALSE)/100*H364</f>
        <v>0</v>
      </c>
    </row>
    <row r="365" spans="4:16">
      <c r="D365" s="13">
        <f>SUM(H365:H367)</f>
        <v>80</v>
      </c>
      <c r="E365" s="38" t="str">
        <f>VLOOKUP(G326,[1]麗山菜單!B10:H10,3,FALSE)</f>
        <v>蕎麥飯</v>
      </c>
      <c r="F365" s="39">
        <f>VLOOKUP($E$365,[1]明細總表!$C$1:$AB$65536,2,FALSE)</f>
        <v>2</v>
      </c>
      <c r="G365" s="39" t="str">
        <f>VLOOKUP($E$365,[1]明細總表!$C$1:$AB$65536,3,FALSE)</f>
        <v>白米</v>
      </c>
      <c r="H365" s="39">
        <f>VLOOKUP($E$365,[1]明細總表!$C$1:$AB$65536,4,FALSE)</f>
        <v>65</v>
      </c>
      <c r="I365" s="38">
        <f>VLOOKUP($G365,[1]食材檔!$B$1:$I$65536,3,FALSE)</f>
        <v>1000</v>
      </c>
      <c r="J365" s="56">
        <f t="shared" si="23"/>
        <v>115.44</v>
      </c>
      <c r="K365" s="56"/>
      <c r="L365" s="38" t="str">
        <f>VLOOKUP($G365,[1]食材檔!$B$1:$I$65536,4,FALSE)</f>
        <v>kg</v>
      </c>
      <c r="M365" s="38">
        <f>VLOOKUP($G365,[1]食材檔!$B$1:$I$65536,7,FALSE)</f>
        <v>20</v>
      </c>
      <c r="N365" s="38">
        <f>VLOOKUP($G365,[1]食材檔!$B$1:$I$65536,8,FALSE)</f>
        <v>1</v>
      </c>
      <c r="O365" s="41">
        <f t="shared" si="22"/>
        <v>3.25</v>
      </c>
      <c r="P365" s="42">
        <f>VLOOKUP($G365,[1]食材檔!$B$1:$M$65536,11,FALSE)/100*H365</f>
        <v>3.25</v>
      </c>
    </row>
    <row r="366" spans="4:16">
      <c r="E366" s="38"/>
      <c r="F366" s="39"/>
      <c r="G366" s="39" t="str">
        <f>VLOOKUP($E$365,[1]明細總表!$C$1:$AB$65536,5,FALSE)</f>
        <v>蕎麥</v>
      </c>
      <c r="H366" s="39">
        <f>VLOOKUP($E$365,[1]明細總表!$C$1:$AB$65536,6,FALSE)</f>
        <v>15</v>
      </c>
      <c r="I366" s="38">
        <f>VLOOKUP($G366,[1]食材檔!$B$1:$I$65536,3,FALSE)</f>
        <v>1000</v>
      </c>
      <c r="J366" s="56">
        <f t="shared" si="23"/>
        <v>26.64</v>
      </c>
      <c r="K366" s="56"/>
      <c r="L366" s="38" t="str">
        <f>VLOOKUP($G366,[1]食材檔!$B$1:$I$65536,4,FALSE)</f>
        <v>kg</v>
      </c>
      <c r="M366" s="38">
        <f>VLOOKUP($G366,[1]食材檔!$B$1:$I$65536,7,FALSE)</f>
        <v>20</v>
      </c>
      <c r="N366" s="38">
        <f>VLOOKUP($G366,[1]食材檔!$B$1:$I$65536,8,FALSE)</f>
        <v>1</v>
      </c>
      <c r="O366" s="41">
        <f t="shared" si="22"/>
        <v>0.75</v>
      </c>
      <c r="P366" s="42">
        <f>VLOOKUP($G366,[1]食材檔!$B$1:$M$65536,11,FALSE)/100*H366</f>
        <v>1.9500000000000002</v>
      </c>
    </row>
    <row r="367" spans="4:16">
      <c r="E367" s="38" t="s">
        <v>3</v>
      </c>
      <c r="F367" s="39">
        <v>1</v>
      </c>
      <c r="G367" s="39" t="s">
        <v>4</v>
      </c>
      <c r="H367" s="39">
        <f>J367*1000/E326</f>
        <v>0</v>
      </c>
      <c r="I367" s="38"/>
      <c r="J367" s="56"/>
      <c r="K367" s="56"/>
      <c r="L367" s="38" t="s">
        <v>29</v>
      </c>
      <c r="M367" s="38">
        <v>5</v>
      </c>
      <c r="N367" s="38">
        <v>6</v>
      </c>
      <c r="O367" s="41">
        <f t="shared" si="22"/>
        <v>0</v>
      </c>
      <c r="P367" s="42">
        <f>VLOOKUP($G367,[1]食材檔!$B$1:$M$65536,11,FALSE)/100*H367</f>
        <v>0</v>
      </c>
    </row>
    <row r="368" spans="4:16">
      <c r="E368" s="52" t="s">
        <v>5</v>
      </c>
      <c r="F368" s="53"/>
      <c r="G368" s="53" t="s">
        <v>145</v>
      </c>
      <c r="H368" s="52"/>
      <c r="I368" s="52"/>
      <c r="J368" s="54"/>
      <c r="K368" s="54"/>
      <c r="L368" s="52" t="s">
        <v>29</v>
      </c>
      <c r="M368" s="52"/>
      <c r="N368" s="52"/>
      <c r="O368" s="55"/>
      <c r="P368" s="42">
        <f>VLOOKUP($G368,[1]食材檔!$B$1:$M$65536,11,FALSE)/100*H368</f>
        <v>0</v>
      </c>
    </row>
    <row r="369" spans="4:21">
      <c r="E369" s="52"/>
      <c r="F369" s="53"/>
      <c r="G369" s="53" t="s">
        <v>31</v>
      </c>
      <c r="H369" s="52"/>
      <c r="I369" s="52"/>
      <c r="J369" s="54"/>
      <c r="K369" s="54"/>
      <c r="L369" s="52" t="s">
        <v>29</v>
      </c>
      <c r="M369" s="52"/>
      <c r="N369" s="52"/>
      <c r="O369" s="55"/>
      <c r="P369" s="42">
        <f>VLOOKUP($G369,[1]食材檔!$B$1:$M$65536,11,FALSE)/100*H369</f>
        <v>0</v>
      </c>
    </row>
    <row r="370" spans="4:21">
      <c r="E370" s="52"/>
      <c r="F370" s="53"/>
      <c r="G370" s="53" t="s">
        <v>8</v>
      </c>
      <c r="H370" s="52"/>
      <c r="I370" s="52"/>
      <c r="J370" s="54"/>
      <c r="K370" s="54"/>
      <c r="L370" s="52" t="s">
        <v>29</v>
      </c>
      <c r="M370" s="52"/>
      <c r="N370" s="52"/>
      <c r="O370" s="55"/>
      <c r="P370" s="42">
        <f>VLOOKUP($G370,[1]食材檔!$B$1:$M$65536,11,FALSE)/100*H370</f>
        <v>0</v>
      </c>
    </row>
    <row r="371" spans="4:21">
      <c r="D371" s="16"/>
      <c r="E371" s="19">
        <f>VLOOKUP($H$372,[1]人數!$L$1:$S$65536,6,FALSE)</f>
        <v>1260</v>
      </c>
      <c r="F371" s="20">
        <f>VLOOKUP($H$372,[1]人數!$L$1:$S$65536,7,FALSE)</f>
        <v>1573</v>
      </c>
      <c r="G371" s="21"/>
    </row>
    <row r="372" spans="4:21">
      <c r="D372" s="16"/>
      <c r="E372" s="4">
        <f>VLOOKUP($H$372,[1]人數!$L$1:$S$65536,8,FALSE)</f>
        <v>2833</v>
      </c>
      <c r="G372" s="22">
        <f>[1]麗山菜單!B11</f>
        <v>45057</v>
      </c>
      <c r="H372" s="23" t="str">
        <f>VLOOKUP(G4,[1]麗山菜單!A11:I11,3,TRUE)</f>
        <v>四</v>
      </c>
      <c r="J372" s="24"/>
      <c r="K372" s="24"/>
      <c r="L372" s="13" t="str">
        <f>VLOOKUP(G372,[1]麗山菜單!A11:I11,4,TRUE)</f>
        <v>有機糙米飯</v>
      </c>
    </row>
    <row r="373" spans="4:21">
      <c r="D373" s="61" t="s">
        <v>146</v>
      </c>
      <c r="E373" s="26" t="s">
        <v>147</v>
      </c>
      <c r="F373" s="7" t="s">
        <v>1</v>
      </c>
      <c r="G373" s="26" t="s">
        <v>67</v>
      </c>
      <c r="H373" s="26" t="s">
        <v>68</v>
      </c>
      <c r="I373" s="27" t="s">
        <v>12</v>
      </c>
      <c r="J373" s="28" t="s">
        <v>13</v>
      </c>
      <c r="K373" s="28"/>
      <c r="L373" s="29" t="s">
        <v>148</v>
      </c>
      <c r="M373" s="30" t="s">
        <v>149</v>
      </c>
      <c r="N373" s="31" t="s">
        <v>16</v>
      </c>
      <c r="O373" s="32" t="s">
        <v>17</v>
      </c>
      <c r="P373" s="33" t="s">
        <v>150</v>
      </c>
      <c r="Q373" s="13" t="s">
        <v>19</v>
      </c>
      <c r="R373" s="86">
        <f>SUMIFS(O374:O413,N374:N413,1)</f>
        <v>4</v>
      </c>
      <c r="S373" s="35" t="s">
        <v>20</v>
      </c>
      <c r="T373" s="36">
        <f>R373*2+R374*7+R375*1+R378*8</f>
        <v>37.725000000000001</v>
      </c>
      <c r="U373" s="37">
        <f>T373*4/T376</f>
        <v>0.19127466647351482</v>
      </c>
    </row>
    <row r="374" spans="4:21">
      <c r="D374" s="13">
        <f>SUM(H374:H385)</f>
        <v>168</v>
      </c>
      <c r="E374" s="38" t="str">
        <f>VLOOKUP(G372,[1]麗山菜單!B11:H11,4,FALSE)</f>
        <v>腰果魚丁</v>
      </c>
      <c r="F374" s="39">
        <f>VLOOKUP($E$374,[1]明細總表!$C$1:$AB$65536,2,FALSE)</f>
        <v>2</v>
      </c>
      <c r="G374" s="9" t="str">
        <f>VLOOKUP($E$374,[1]明細總表!$C$1:$AB$65536,3,FALSE)</f>
        <v>水鯊魚丁</v>
      </c>
      <c r="H374" s="9">
        <f>VLOOKUP($E$374,[1]明細總表!$C$1:$AB$65536,4,FALSE)</f>
        <v>165</v>
      </c>
      <c r="I374" s="8">
        <f>VLOOKUP($G374,[1]食材檔!$B$1:$I$65536,3,FALSE)</f>
        <v>1000</v>
      </c>
      <c r="J374" s="45">
        <f t="shared" ref="J374:J412" si="24">H374*$E$372/I374</f>
        <v>467.44499999999999</v>
      </c>
      <c r="K374" s="70"/>
      <c r="L374" s="8" t="str">
        <f>VLOOKUP($G374,[1]食材檔!$B$1:$I$65536,4,FALSE)</f>
        <v>kg</v>
      </c>
      <c r="M374" s="38">
        <f>VLOOKUP($G374,[1]食材檔!$B$1:$I$65536,7,FALSE)</f>
        <v>50</v>
      </c>
      <c r="N374" s="38">
        <f>VLOOKUP($G374,[1]食材檔!$B$1:$I$65536,8,FALSE)</f>
        <v>2</v>
      </c>
      <c r="O374" s="41">
        <f t="shared" ref="O374:O413" si="25">H374/M374</f>
        <v>3.3</v>
      </c>
      <c r="P374" s="42">
        <f>VLOOKUP($G374,[1]食材檔!$B$1:$M$65536,11,FALSE)/100*H374</f>
        <v>8.25</v>
      </c>
      <c r="Q374" s="13" t="s">
        <v>21</v>
      </c>
      <c r="R374" s="46">
        <f>SUMIFS(O374:O413,N374:N413,2)</f>
        <v>4.0142857142857142</v>
      </c>
      <c r="S374" s="35" t="s">
        <v>35</v>
      </c>
      <c r="T374" s="44">
        <f>R374*5+R377*5+R378*8</f>
        <v>33.946428571428569</v>
      </c>
      <c r="U374" s="37">
        <f>T374*9/T376</f>
        <v>0.38726193655866759</v>
      </c>
    </row>
    <row r="375" spans="4:21">
      <c r="E375" s="38"/>
      <c r="F375" s="64"/>
      <c r="G375" s="39" t="str">
        <f>VLOOKUP($E$374,[1]明細總表!$C$1:$AB$65536,5,FALSE)</f>
        <v>生腰果</v>
      </c>
      <c r="H375" s="39">
        <f>VLOOKUP($E$374,[1]明細總表!$C$1:$AB$65536,6,FALSE)</f>
        <v>3</v>
      </c>
      <c r="I375" s="38">
        <f>VLOOKUP($G375,[1]食材檔!$B$1:$I$65536,3,FALSE)</f>
        <v>1000</v>
      </c>
      <c r="J375" s="56">
        <f t="shared" si="24"/>
        <v>8.4990000000000006</v>
      </c>
      <c r="K375" s="56"/>
      <c r="L375" s="38" t="str">
        <f>VLOOKUP($G375,[1]食材檔!$B$1:$I$65536,4,FALSE)</f>
        <v>kg</v>
      </c>
      <c r="M375" s="38">
        <f>VLOOKUP($G375,[1]食材檔!$B$1:$I$65536,7,FALSE)</f>
        <v>8</v>
      </c>
      <c r="N375" s="38">
        <f>VLOOKUP($G375,[1]食材檔!$B$1:$I$65536,8,FALSE)</f>
        <v>6</v>
      </c>
      <c r="O375" s="41">
        <f t="shared" si="25"/>
        <v>0.375</v>
      </c>
      <c r="P375" s="42">
        <f>VLOOKUP($G375,[1]食材檔!$B$1:$M$65536,11,FALSE)/100*H375</f>
        <v>1.35</v>
      </c>
      <c r="Q375" s="13" t="s">
        <v>140</v>
      </c>
      <c r="R375" s="87">
        <f>SUMIFS(O374:O413,N374:N413,3)</f>
        <v>1.6249999999999998</v>
      </c>
      <c r="S375" s="35" t="s">
        <v>141</v>
      </c>
      <c r="T375" s="44">
        <f>R373*15+R375*5+15+R378*12</f>
        <v>83.125</v>
      </c>
      <c r="U375" s="37">
        <f>T375*4/T376</f>
        <v>0.42146339696781759</v>
      </c>
    </row>
    <row r="376" spans="4:21">
      <c r="E376" s="51"/>
      <c r="F376" s="39"/>
      <c r="G376" s="39">
        <f>VLOOKUP($E$374,[1]明細總表!$C$1:$AB$65536,7,FALSE)</f>
        <v>0</v>
      </c>
      <c r="H376" s="39">
        <f>VLOOKUP($E$374,[1]明細總表!$C$1:$AB$65536,8,FALSE)</f>
        <v>0</v>
      </c>
      <c r="I376" s="38">
        <f>VLOOKUP($G376,[1]食材檔!$B$1:$I$65536,3,FALSE)</f>
        <v>0</v>
      </c>
      <c r="J376" s="56" t="e">
        <f t="shared" si="24"/>
        <v>#DIV/0!</v>
      </c>
      <c r="K376" s="56"/>
      <c r="L376" s="38">
        <f>VLOOKUP($G376,[1]食材檔!$B$1:$I$65536,4,FALSE)</f>
        <v>0</v>
      </c>
      <c r="M376" s="38">
        <f>VLOOKUP($G376,[1]食材檔!$B$1:$I$65536,7,FALSE)</f>
        <v>0</v>
      </c>
      <c r="N376" s="38">
        <f>VLOOKUP($G376,[1]食材檔!$B$1:$I$65536,8,FALSE)</f>
        <v>0</v>
      </c>
      <c r="O376" s="41" t="e">
        <f t="shared" si="25"/>
        <v>#DIV/0!</v>
      </c>
      <c r="P376" s="42">
        <f>VLOOKUP($G376,[1]食材檔!$B$1:$M$65536,11,FALSE)/100*H376</f>
        <v>0</v>
      </c>
      <c r="Q376" s="13" t="s">
        <v>151</v>
      </c>
      <c r="R376" s="46">
        <f>SUMIFS(O374:O413,N374:N413,4)+1</f>
        <v>1</v>
      </c>
      <c r="S376" s="47" t="s">
        <v>152</v>
      </c>
      <c r="T376" s="44">
        <f>T373*4+T374*9+T375*4</f>
        <v>788.91785714285709</v>
      </c>
      <c r="U376" s="37">
        <f>U373+U374+U375</f>
        <v>1</v>
      </c>
    </row>
    <row r="377" spans="4:21">
      <c r="E377" s="38"/>
      <c r="F377" s="39"/>
      <c r="G377" s="39">
        <f>VLOOKUP($E$374,[1]明細總表!$C$1:$AB$65536,9,FALSE)</f>
        <v>0</v>
      </c>
      <c r="H377" s="39">
        <f>VLOOKUP($E$374,[1]明細總表!$C$1:$AB$65536,10,FALSE)</f>
        <v>0</v>
      </c>
      <c r="I377" s="38">
        <f>VLOOKUP($G377,[1]食材檔!$B$1:$I$65536,3,FALSE)</f>
        <v>0</v>
      </c>
      <c r="J377" s="56" t="e">
        <f t="shared" si="24"/>
        <v>#DIV/0!</v>
      </c>
      <c r="K377" s="56"/>
      <c r="L377" s="38">
        <f>VLOOKUP($G377,[1]食材檔!$B$1:$I$65536,4,FALSE)</f>
        <v>0</v>
      </c>
      <c r="M377" s="38">
        <f>VLOOKUP($G377,[1]食材檔!$B$1:$I$65536,7,FALSE)</f>
        <v>0</v>
      </c>
      <c r="N377" s="38">
        <f>VLOOKUP($G377,[1]食材檔!$B$1:$I$65536,8,FALSE)</f>
        <v>0</v>
      </c>
      <c r="O377" s="41" t="e">
        <f t="shared" si="25"/>
        <v>#DIV/0!</v>
      </c>
      <c r="P377" s="42">
        <f>VLOOKUP($G377,[1]食材檔!$B$1:$M$65536,11,FALSE)/100*H377</f>
        <v>0</v>
      </c>
      <c r="Q377" s="13" t="s">
        <v>26</v>
      </c>
      <c r="R377" s="46">
        <f>SUMIFS(O374:O413,N374:N413,6)+2.4</f>
        <v>2.7749999999999999</v>
      </c>
    </row>
    <row r="378" spans="4:21">
      <c r="E378" s="38"/>
      <c r="F378" s="39"/>
      <c r="G378" s="39">
        <f>VLOOKUP($E$374,[1]明細總表!$C$1:$AB$65536,11,FALSE)</f>
        <v>0</v>
      </c>
      <c r="H378" s="39">
        <f>VLOOKUP($E$374,[1]明細總表!$C$1:$AB$65536,12,FALSE)</f>
        <v>0</v>
      </c>
      <c r="I378" s="38">
        <f>VLOOKUP($G378,[1]食材檔!$B$1:$I$65536,3,FALSE)</f>
        <v>0</v>
      </c>
      <c r="J378" s="56" t="e">
        <f t="shared" si="24"/>
        <v>#DIV/0!</v>
      </c>
      <c r="K378" s="56"/>
      <c r="L378" s="38">
        <f>VLOOKUP($G378,[1]食材檔!$B$1:$I$65536,4,FALSE)</f>
        <v>0</v>
      </c>
      <c r="M378" s="38">
        <f>VLOOKUP($G378,[1]食材檔!$B$1:$I$65536,7,FALSE)</f>
        <v>0</v>
      </c>
      <c r="N378" s="38">
        <f>VLOOKUP($G378,[1]食材檔!$B$1:$I$65536,8,FALSE)</f>
        <v>0</v>
      </c>
      <c r="O378" s="41" t="e">
        <f t="shared" si="25"/>
        <v>#DIV/0!</v>
      </c>
      <c r="P378" s="42">
        <f>VLOOKUP($G378,[1]食材檔!$B$1:$M$65536,11,FALSE)/100*H378</f>
        <v>0</v>
      </c>
      <c r="Q378" s="47" t="s">
        <v>27</v>
      </c>
      <c r="R378" s="48">
        <f>SUMIFS(O374:O413,N374:N413,5)</f>
        <v>0</v>
      </c>
    </row>
    <row r="379" spans="4:21">
      <c r="E379" s="38"/>
      <c r="F379" s="39"/>
      <c r="G379" s="39">
        <f>VLOOKUP($E$374,[1]明細總表!$C$1:$AB$65536,13,FALSE)</f>
        <v>0</v>
      </c>
      <c r="H379" s="39">
        <f>VLOOKUP($E$374,[1]明細總表!$C$1:$AB$65536,14,FALSE)</f>
        <v>0</v>
      </c>
      <c r="I379" s="38">
        <f>VLOOKUP($G379,[1]食材檔!$B$1:$I$65536,3,FALSE)</f>
        <v>0</v>
      </c>
      <c r="J379" s="56" t="e">
        <f t="shared" si="24"/>
        <v>#DIV/0!</v>
      </c>
      <c r="K379" s="56"/>
      <c r="L379" s="38">
        <f>VLOOKUP($G379,[1]食材檔!$B$1:$I$65536,4,FALSE)</f>
        <v>0</v>
      </c>
      <c r="M379" s="38">
        <f>VLOOKUP($G379,[1]食材檔!$B$1:$I$65536,7,FALSE)</f>
        <v>0</v>
      </c>
      <c r="N379" s="38">
        <f>VLOOKUP($G379,[1]食材檔!$B$1:$I$65536,8,FALSE)</f>
        <v>0</v>
      </c>
      <c r="O379" s="41" t="e">
        <f t="shared" si="25"/>
        <v>#DIV/0!</v>
      </c>
      <c r="P379" s="42">
        <f>VLOOKUP($G379,[1]食材檔!$B$1:$M$65536,11,FALSE)/100*H379</f>
        <v>0</v>
      </c>
      <c r="Q379" s="49" t="s">
        <v>18</v>
      </c>
      <c r="R379" s="50">
        <f>SUM(P374:P416)</f>
        <v>163.06500000000003</v>
      </c>
    </row>
    <row r="380" spans="4:21">
      <c r="E380" s="38"/>
      <c r="F380" s="39"/>
      <c r="G380" s="39">
        <f>VLOOKUP($E$374,[1]明細總表!$C$1:$AB$65536,15,FALSE)</f>
        <v>0</v>
      </c>
      <c r="H380" s="39">
        <f>VLOOKUP($E$374,[1]明細總表!$C$1:$AB$65536,16,FALSE)</f>
        <v>0</v>
      </c>
      <c r="I380" s="38">
        <f>VLOOKUP($G380,[1]食材檔!$B$1:$I$65536,3,FALSE)</f>
        <v>0</v>
      </c>
      <c r="J380" s="56" t="e">
        <f t="shared" si="24"/>
        <v>#DIV/0!</v>
      </c>
      <c r="K380" s="56"/>
      <c r="L380" s="38">
        <f>VLOOKUP($G380,[1]食材檔!$B$1:$I$65536,4,FALSE)</f>
        <v>0</v>
      </c>
      <c r="M380" s="38">
        <f>VLOOKUP($G380,[1]食材檔!$B$1:$I$65536,7,FALSE)</f>
        <v>0</v>
      </c>
      <c r="N380" s="38">
        <f>VLOOKUP($G380,[1]食材檔!$B$1:$I$65536,8,FALSE)</f>
        <v>0</v>
      </c>
      <c r="O380" s="41" t="e">
        <f t="shared" si="25"/>
        <v>#DIV/0!</v>
      </c>
      <c r="P380" s="42">
        <f>VLOOKUP($G380,[1]食材檔!$B$1:$M$65536,11,FALSE)/100*H380</f>
        <v>0</v>
      </c>
    </row>
    <row r="381" spans="4:21">
      <c r="E381" s="38"/>
      <c r="F381" s="39"/>
      <c r="G381" s="39">
        <f>VLOOKUP($E$374,[1]明細總表!$C$1:$AB$65536,17,FALSE)</f>
        <v>0</v>
      </c>
      <c r="H381" s="39">
        <f>VLOOKUP($E$374,[1]明細總表!$C$1:$AB$65536,18,FALSE)</f>
        <v>0</v>
      </c>
      <c r="I381" s="38">
        <f>VLOOKUP($G381,[1]食材檔!$B$1:$I$65536,3,FALSE)</f>
        <v>0</v>
      </c>
      <c r="J381" s="56" t="e">
        <f t="shared" si="24"/>
        <v>#DIV/0!</v>
      </c>
      <c r="K381" s="56"/>
      <c r="L381" s="38">
        <f>VLOOKUP($G381,[1]食材檔!$B$1:$I$65536,4,FALSE)</f>
        <v>0</v>
      </c>
      <c r="M381" s="38">
        <f>VLOOKUP($G381,[1]食材檔!$B$1:$I$65536,7,FALSE)</f>
        <v>0</v>
      </c>
      <c r="N381" s="38">
        <f>VLOOKUP($G381,[1]食材檔!$B$1:$I$65536,8,FALSE)</f>
        <v>0</v>
      </c>
      <c r="O381" s="41" t="e">
        <f t="shared" si="25"/>
        <v>#DIV/0!</v>
      </c>
      <c r="P381" s="42">
        <f>VLOOKUP($G381,[1]食材檔!$B$1:$M$65536,11,FALSE)/100*H381</f>
        <v>0</v>
      </c>
    </row>
    <row r="382" spans="4:21">
      <c r="E382" s="38"/>
      <c r="F382" s="39"/>
      <c r="G382" s="39">
        <f>VLOOKUP($E$374,[1]明細總表!$C$1:$AB$65536,19,FALSE)</f>
        <v>0</v>
      </c>
      <c r="H382" s="39">
        <f>VLOOKUP($E$374,[1]明細總表!$C$1:$AB$65536,20,FALSE)</f>
        <v>0</v>
      </c>
      <c r="I382" s="38">
        <f>VLOOKUP($G382,[1]食材檔!$B$1:$I$65536,3,FALSE)</f>
        <v>0</v>
      </c>
      <c r="J382" s="56" t="e">
        <f t="shared" si="24"/>
        <v>#DIV/0!</v>
      </c>
      <c r="K382" s="56"/>
      <c r="L382" s="38">
        <f>VLOOKUP($G382,[1]食材檔!$B$1:$I$65536,4,FALSE)</f>
        <v>0</v>
      </c>
      <c r="M382" s="38">
        <f>VLOOKUP($G382,[1]食材檔!$B$1:$I$65536,7,FALSE)</f>
        <v>0</v>
      </c>
      <c r="N382" s="38">
        <f>VLOOKUP($G382,[1]食材檔!$B$1:$I$65536,8,FALSE)</f>
        <v>0</v>
      </c>
      <c r="O382" s="41" t="e">
        <f t="shared" si="25"/>
        <v>#DIV/0!</v>
      </c>
      <c r="P382" s="42">
        <f>VLOOKUP($G382,[1]食材檔!$B$1:$M$65536,11,FALSE)/100*H382</f>
        <v>0</v>
      </c>
    </row>
    <row r="383" spans="4:21">
      <c r="E383" s="38"/>
      <c r="F383" s="39"/>
      <c r="G383" s="39">
        <f>VLOOKUP($E$374,[1]明細總表!$C$1:$AB$65536,21,FALSE)</f>
        <v>0</v>
      </c>
      <c r="H383" s="39">
        <f>VLOOKUP($E$374,[1]明細總表!$C$1:$AB$65536,22,FALSE)</f>
        <v>0</v>
      </c>
      <c r="I383" s="38">
        <f>VLOOKUP($G383,[1]食材檔!$B$1:$I$65536,3,FALSE)</f>
        <v>0</v>
      </c>
      <c r="J383" s="56" t="e">
        <f t="shared" si="24"/>
        <v>#DIV/0!</v>
      </c>
      <c r="K383" s="56"/>
      <c r="L383" s="38">
        <f>VLOOKUP($G383,[1]食材檔!$B$1:$I$65536,4,FALSE)</f>
        <v>0</v>
      </c>
      <c r="M383" s="38">
        <f>VLOOKUP($G383,[1]食材檔!$B$1:$I$65536,7,FALSE)</f>
        <v>0</v>
      </c>
      <c r="N383" s="38">
        <f>VLOOKUP($G383,[1]食材檔!$B$1:$I$65536,8,FALSE)</f>
        <v>0</v>
      </c>
      <c r="O383" s="41" t="e">
        <f t="shared" si="25"/>
        <v>#DIV/0!</v>
      </c>
      <c r="P383" s="42">
        <f>VLOOKUP($G383,[1]食材檔!$B$1:$M$65536,11,FALSE)/100*H383</f>
        <v>0</v>
      </c>
    </row>
    <row r="384" spans="4:21">
      <c r="E384" s="38"/>
      <c r="F384" s="39"/>
      <c r="G384" s="39">
        <f>VLOOKUP($E$374,[1]明細總表!$C$1:$AB$65536,23,FALSE)</f>
        <v>0</v>
      </c>
      <c r="H384" s="39">
        <f>VLOOKUP($E$374,[1]明細總表!$C$1:$AB$65536,24,FALSE)</f>
        <v>0</v>
      </c>
      <c r="I384" s="38">
        <f>VLOOKUP($G384,[1]食材檔!$B$1:$I$65536,3,FALSE)</f>
        <v>0</v>
      </c>
      <c r="J384" s="56" t="e">
        <f t="shared" si="24"/>
        <v>#DIV/0!</v>
      </c>
      <c r="K384" s="56"/>
      <c r="L384" s="38">
        <f>VLOOKUP($G384,[1]食材檔!$B$1:$I$65536,4,FALSE)</f>
        <v>0</v>
      </c>
      <c r="M384" s="38">
        <f>VLOOKUP($G384,[1]食材檔!$B$1:$I$65536,7,FALSE)</f>
        <v>0</v>
      </c>
      <c r="N384" s="38">
        <f>VLOOKUP($G384,[1]食材檔!$B$1:$I$65536,8,FALSE)</f>
        <v>0</v>
      </c>
      <c r="O384" s="41" t="e">
        <f t="shared" si="25"/>
        <v>#DIV/0!</v>
      </c>
      <c r="P384" s="42">
        <f>VLOOKUP($G384,[1]食材檔!$B$1:$M$65536,11,FALSE)/100*H384</f>
        <v>0</v>
      </c>
    </row>
    <row r="385" spans="4:22">
      <c r="E385" s="51"/>
      <c r="F385" s="39"/>
      <c r="G385" s="39">
        <f>VLOOKUP($E$374,[1]明細總表!$C$1:$AB$65536,25,FALSE)</f>
        <v>0</v>
      </c>
      <c r="H385" s="39">
        <f>VLOOKUP($E$374,[1]明細總表!$C$1:$AB$65536,26,FALSE)</f>
        <v>0</v>
      </c>
      <c r="I385" s="38">
        <f>VLOOKUP($G385,[1]食材檔!$B$1:$I$65536,3,FALSE)</f>
        <v>0</v>
      </c>
      <c r="J385" s="56" t="e">
        <f t="shared" si="24"/>
        <v>#DIV/0!</v>
      </c>
      <c r="K385" s="56"/>
      <c r="L385" s="38">
        <f>VLOOKUP($G385,[1]食材檔!$B$1:$I$65536,4,FALSE)</f>
        <v>0</v>
      </c>
      <c r="M385" s="38">
        <f>VLOOKUP($G385,[1]食材檔!$B$1:$I$65536,7,FALSE)</f>
        <v>0</v>
      </c>
      <c r="N385" s="38">
        <v>0</v>
      </c>
      <c r="O385" s="41" t="e">
        <f t="shared" si="25"/>
        <v>#DIV/0!</v>
      </c>
      <c r="P385" s="42">
        <f>VLOOKUP($G385,[1]食材檔!$B$1:$M$65536,11,FALSE)/100*H385</f>
        <v>0</v>
      </c>
    </row>
    <row r="386" spans="4:22">
      <c r="D386" s="13">
        <f>SUM(H386:H395)</f>
        <v>62.5</v>
      </c>
      <c r="E386" s="52" t="str">
        <f>VLOOKUP(G372,[1]麗山菜單!B11:H11,5,FALSE)</f>
        <v>蘭花干肉片</v>
      </c>
      <c r="F386" s="53">
        <f>VLOOKUP($E$386,[1]明細總表!$C$1:$AB$65536,2,FALSE)</f>
        <v>5</v>
      </c>
      <c r="G386" s="53" t="str">
        <f>VLOOKUP($E$386,[1]明細總表!$C$1:$AB$65536,3,FALSE)</f>
        <v>非基改蘭花干</v>
      </c>
      <c r="H386" s="53">
        <f>VLOOKUP($E$386,[1]明細總表!$C$1:$AB$65536,4,FALSE)</f>
        <v>13</v>
      </c>
      <c r="I386" s="52">
        <f>VLOOKUP($G386,[1]食材檔!$B$1:$I$65536,3,FALSE)</f>
        <v>1000</v>
      </c>
      <c r="J386" s="54">
        <f t="shared" si="24"/>
        <v>36.829000000000001</v>
      </c>
      <c r="K386" s="54"/>
      <c r="L386" s="52" t="str">
        <f>VLOOKUP($G386,[1]食材檔!$B$1:$I$65536,4,FALSE)</f>
        <v>kg</v>
      </c>
      <c r="M386" s="52">
        <f>VLOOKUP($G386,[1]食材檔!$B$1:$I$65536,7,FALSE)</f>
        <v>35</v>
      </c>
      <c r="N386" s="52">
        <f>VLOOKUP($G386,[1]食材檔!$B$1:$I$65536,8,FALSE)</f>
        <v>2</v>
      </c>
      <c r="O386" s="55">
        <f t="shared" si="25"/>
        <v>0.37142857142857144</v>
      </c>
      <c r="P386" s="42">
        <f>VLOOKUP($G386,[1]食材檔!$B$1:$M$65536,11,FALSE)/100*H386</f>
        <v>37.96</v>
      </c>
    </row>
    <row r="387" spans="4:22">
      <c r="E387" s="52"/>
      <c r="F387" s="53"/>
      <c r="G387" s="53" t="str">
        <f>VLOOKUP($E$386,[1]明細總表!$C$1:$AB$65536,5,FALSE)</f>
        <v>高麗菜段</v>
      </c>
      <c r="H387" s="53">
        <f>VLOOKUP($E$386,[1]明細總表!$C$1:$AB$65536,6,FALSE)</f>
        <v>35</v>
      </c>
      <c r="I387" s="52">
        <f>VLOOKUP($G387,[1]食材檔!$B$1:$I$65536,3,FALSE)</f>
        <v>1000</v>
      </c>
      <c r="J387" s="54">
        <f t="shared" si="24"/>
        <v>99.155000000000001</v>
      </c>
      <c r="K387" s="54"/>
      <c r="L387" s="52" t="str">
        <f>VLOOKUP($G387,[1]食材檔!$B$1:$I$65536,4,FALSE)</f>
        <v>kg</v>
      </c>
      <c r="M387" s="52">
        <f>VLOOKUP($G387,[1]食材檔!$B$1:$I$65536,7,FALSE)</f>
        <v>100</v>
      </c>
      <c r="N387" s="52">
        <f>VLOOKUP($G387,[1]食材檔!$B$1:$I$65536,8,FALSE)</f>
        <v>3</v>
      </c>
      <c r="O387" s="55">
        <f t="shared" si="25"/>
        <v>0.35</v>
      </c>
      <c r="P387" s="42">
        <f>VLOOKUP($G387,[1]食材檔!$B$1:$M$65536,11,FALSE)/100*H387</f>
        <v>16.45</v>
      </c>
    </row>
    <row r="388" spans="4:22">
      <c r="E388" s="52"/>
      <c r="F388" s="12"/>
      <c r="G388" s="12" t="str">
        <f>VLOOKUP($E$386,[1]明細總表!$C$1:$AB$65536,7,FALSE)</f>
        <v>肉片</v>
      </c>
      <c r="H388" s="53">
        <f>VLOOKUP($E$386,[1]明細總表!$C$1:$AB$65536,8,FALSE)</f>
        <v>7</v>
      </c>
      <c r="I388" s="52">
        <f>VLOOKUP($G388,[1]食材檔!$B$1:$I$65536,3,FALSE)</f>
        <v>1000</v>
      </c>
      <c r="J388" s="54">
        <f t="shared" si="24"/>
        <v>19.831</v>
      </c>
      <c r="K388" s="54"/>
      <c r="L388" s="52" t="str">
        <f>VLOOKUP($G388,[1]食材檔!$B$1:$I$65536,4,FALSE)</f>
        <v>kg</v>
      </c>
      <c r="M388" s="52">
        <f>VLOOKUP($G388,[1]食材檔!$B$1:$I$65536,7,FALSE)</f>
        <v>35</v>
      </c>
      <c r="N388" s="52">
        <f>VLOOKUP($G388,[1]食材檔!$B$1:$I$65536,8,FALSE)</f>
        <v>2</v>
      </c>
      <c r="O388" s="55">
        <f t="shared" si="25"/>
        <v>0.2</v>
      </c>
      <c r="P388" s="42">
        <f>VLOOKUP($G388,[1]食材檔!$B$1:$M$65536,11,FALSE)/100*H388</f>
        <v>0.21</v>
      </c>
    </row>
    <row r="389" spans="4:22">
      <c r="E389" s="52"/>
      <c r="F389" s="53"/>
      <c r="G389" s="53" t="str">
        <f>VLOOKUP($E$386,[1]明細總表!$C$1:$AB$65536,9,FALSE)</f>
        <v>辣豆瓣醬</v>
      </c>
      <c r="H389" s="53">
        <f>VLOOKUP($E$386,[1]明細總表!$C$1:$AB$65536,10,FALSE)</f>
        <v>0.5</v>
      </c>
      <c r="I389" s="52">
        <f>VLOOKUP($G389,[1]食材檔!$B$1:$I$65536,3,FALSE)</f>
        <v>3000</v>
      </c>
      <c r="J389" s="54">
        <f t="shared" si="24"/>
        <v>0.47216666666666668</v>
      </c>
      <c r="K389" s="54"/>
      <c r="L389" s="52" t="str">
        <f>VLOOKUP($G389,[1]食材檔!$B$1:$I$65536,4,FALSE)</f>
        <v>罐</v>
      </c>
      <c r="M389" s="52">
        <f>VLOOKUP($G389,[1]食材檔!$B$1:$I$65536,7,FALSE)</f>
        <v>0</v>
      </c>
      <c r="N389" s="52">
        <f>VLOOKUP($G389,[1]食材檔!$B$1:$I$65536,8,FALSE)</f>
        <v>0</v>
      </c>
      <c r="O389" s="55" t="e">
        <f t="shared" si="25"/>
        <v>#DIV/0!</v>
      </c>
      <c r="P389" s="42">
        <f>VLOOKUP($G389,[1]食材檔!$B$1:$M$65536,11,FALSE)/100*H389</f>
        <v>0</v>
      </c>
    </row>
    <row r="390" spans="4:22">
      <c r="E390" s="52"/>
      <c r="F390" s="53"/>
      <c r="G390" s="53" t="str">
        <f>VLOOKUP($E$386,[1]明細總表!$C$1:$AB$65536,11,FALSE)</f>
        <v>紅蘿蔔片丁</v>
      </c>
      <c r="H390" s="53">
        <f>VLOOKUP($E$386,[1]明細總表!$C$1:$AB$65536,12,FALSE)</f>
        <v>7</v>
      </c>
      <c r="I390" s="52">
        <f>VLOOKUP($G390,[1]食材檔!$B$1:$I$65536,3,FALSE)</f>
        <v>1000</v>
      </c>
      <c r="J390" s="54">
        <f t="shared" si="24"/>
        <v>19.831</v>
      </c>
      <c r="K390" s="54"/>
      <c r="L390" s="52" t="str">
        <f>VLOOKUP($G390,[1]食材檔!$B$1:$I$65536,4,FALSE)</f>
        <v>kg</v>
      </c>
      <c r="M390" s="52">
        <f>VLOOKUP($G390,[1]食材檔!$B$1:$I$65536,7,FALSE)</f>
        <v>100</v>
      </c>
      <c r="N390" s="52">
        <f>VLOOKUP($G390,[1]食材檔!$B$1:$I$65536,8,FALSE)</f>
        <v>3</v>
      </c>
      <c r="O390" s="55">
        <f t="shared" si="25"/>
        <v>7.0000000000000007E-2</v>
      </c>
      <c r="P390" s="42">
        <f>VLOOKUP($G390,[1]食材檔!$B$1:$M$65536,11,FALSE)/100*H390</f>
        <v>1.8900000000000001</v>
      </c>
    </row>
    <row r="391" spans="4:22">
      <c r="E391" s="52"/>
      <c r="F391" s="53"/>
      <c r="G391" s="53">
        <f>VLOOKUP($E$386,[1]明細總表!$C$1:$AB$65536,13,FALSE)</f>
        <v>0</v>
      </c>
      <c r="H391" s="53">
        <f>VLOOKUP($E$386,[1]明細總表!$C$1:$AB$65536,14,FALSE)</f>
        <v>0</v>
      </c>
      <c r="I391" s="52">
        <f>VLOOKUP($G391,[1]食材檔!$B$1:$I$65536,3,FALSE)</f>
        <v>0</v>
      </c>
      <c r="J391" s="54" t="e">
        <f t="shared" si="24"/>
        <v>#DIV/0!</v>
      </c>
      <c r="K391" s="54"/>
      <c r="L391" s="52">
        <f>VLOOKUP($G391,[1]食材檔!$B$1:$I$65536,4,FALSE)</f>
        <v>0</v>
      </c>
      <c r="M391" s="52">
        <f>VLOOKUP($G391,[1]食材檔!$B$1:$I$65536,7,FALSE)</f>
        <v>0</v>
      </c>
      <c r="N391" s="52">
        <f>VLOOKUP($G391,[1]食材檔!$B$1:$I$65536,8,FALSE)</f>
        <v>0</v>
      </c>
      <c r="O391" s="55" t="e">
        <f t="shared" si="25"/>
        <v>#DIV/0!</v>
      </c>
      <c r="P391" s="42">
        <f>VLOOKUP($G391,[1]食材檔!$B$1:$M$65536,11,FALSE)/100*H391</f>
        <v>0</v>
      </c>
    </row>
    <row r="392" spans="4:22">
      <c r="E392" s="52"/>
      <c r="F392" s="53"/>
      <c r="G392" s="53">
        <f>VLOOKUP($E$386,[1]明細總表!$C$1:$AB$65536,15,FALSE)</f>
        <v>0</v>
      </c>
      <c r="H392" s="53">
        <f>VLOOKUP($E$386,[1]明細總表!$C$1:$AB$65536,16,FALSE)</f>
        <v>0</v>
      </c>
      <c r="I392" s="52">
        <f>VLOOKUP($G392,[1]食材檔!$B$1:$I$65536,3,FALSE)</f>
        <v>0</v>
      </c>
      <c r="J392" s="54" t="e">
        <f t="shared" si="24"/>
        <v>#DIV/0!</v>
      </c>
      <c r="K392" s="54"/>
      <c r="L392" s="52">
        <f>VLOOKUP($G392,[1]食材檔!$B$1:$I$65536,4,FALSE)</f>
        <v>0</v>
      </c>
      <c r="M392" s="52">
        <f>VLOOKUP($G392,[1]食材檔!$B$1:$I$65536,7,FALSE)</f>
        <v>0</v>
      </c>
      <c r="N392" s="52">
        <f>VLOOKUP($G392,[1]食材檔!$B$1:$I$65536,8,FALSE)</f>
        <v>0</v>
      </c>
      <c r="O392" s="55" t="e">
        <f t="shared" si="25"/>
        <v>#DIV/0!</v>
      </c>
      <c r="P392" s="42">
        <f>VLOOKUP($G392,[1]食材檔!$B$1:$M$65536,11,FALSE)/100*H392</f>
        <v>0</v>
      </c>
    </row>
    <row r="393" spans="4:22">
      <c r="E393" s="52"/>
      <c r="F393" s="53"/>
      <c r="G393" s="53">
        <f>VLOOKUP($E$386,[1]明細總表!$C$1:$AB$65536,17,FALSE)</f>
        <v>0</v>
      </c>
      <c r="H393" s="53">
        <f>VLOOKUP($E$386,[1]明細總表!$C$1:$AB$65536,18,FALSE)</f>
        <v>0</v>
      </c>
      <c r="I393" s="52">
        <f>VLOOKUP($G393,[1]食材檔!$B$1:$I$65536,3,FALSE)</f>
        <v>0</v>
      </c>
      <c r="J393" s="54" t="e">
        <f t="shared" si="24"/>
        <v>#DIV/0!</v>
      </c>
      <c r="K393" s="54"/>
      <c r="L393" s="52">
        <f>VLOOKUP($G393,[1]食材檔!$B$1:$I$65536,4,FALSE)</f>
        <v>0</v>
      </c>
      <c r="M393" s="52">
        <f>VLOOKUP($G393,[1]食材檔!$B$1:$I$65536,7,FALSE)</f>
        <v>0</v>
      </c>
      <c r="N393" s="52">
        <f>VLOOKUP($G393,[1]食材檔!$B$1:$I$65536,8,FALSE)</f>
        <v>0</v>
      </c>
      <c r="O393" s="55" t="e">
        <f t="shared" si="25"/>
        <v>#DIV/0!</v>
      </c>
      <c r="P393" s="42">
        <f>VLOOKUP($G393,[1]食材檔!$B$1:$M$65536,11,FALSE)/100*H393</f>
        <v>0</v>
      </c>
    </row>
    <row r="394" spans="4:22">
      <c r="E394" s="52"/>
      <c r="F394" s="53"/>
      <c r="G394" s="53">
        <f>VLOOKUP($E$386,[1]明細總表!$C$1:$AB$65536,19,FALSE)</f>
        <v>0</v>
      </c>
      <c r="H394" s="53">
        <f>VLOOKUP($E$386,[1]明細總表!$C$1:$AB$65536,20,FALSE)</f>
        <v>0</v>
      </c>
      <c r="I394" s="52">
        <f>VLOOKUP($G394,[1]食材檔!$B$1:$I$65536,3,FALSE)</f>
        <v>0</v>
      </c>
      <c r="J394" s="54" t="e">
        <f t="shared" si="24"/>
        <v>#DIV/0!</v>
      </c>
      <c r="K394" s="54"/>
      <c r="L394" s="52">
        <f>VLOOKUP($G394,[1]食材檔!$B$1:$I$65536,4,FALSE)</f>
        <v>0</v>
      </c>
      <c r="M394" s="52">
        <f>VLOOKUP($G394,[1]食材檔!$B$1:$I$65536,7,FALSE)</f>
        <v>0</v>
      </c>
      <c r="N394" s="52">
        <f>VLOOKUP($G394,[1]食材檔!$B$1:$I$65536,8,FALSE)</f>
        <v>0</v>
      </c>
      <c r="O394" s="55" t="e">
        <f t="shared" si="25"/>
        <v>#DIV/0!</v>
      </c>
      <c r="P394" s="42">
        <f>VLOOKUP($G394,[1]食材檔!$B$1:$M$65536,11,FALSE)/100*H394</f>
        <v>0</v>
      </c>
    </row>
    <row r="395" spans="4:22">
      <c r="E395" s="52"/>
      <c r="F395" s="53"/>
      <c r="G395" s="53">
        <f>VLOOKUP($E$386,[1]明細總表!$C$1:$AB$65536,19,FALSE)</f>
        <v>0</v>
      </c>
      <c r="H395" s="53">
        <f>VLOOKUP($E$386,[1]明細總表!$C$1:$AB$65536,20,FALSE)</f>
        <v>0</v>
      </c>
      <c r="I395" s="52">
        <f>VLOOKUP($G395,[1]食材檔!$B$1:$I$65536,3,FALSE)</f>
        <v>0</v>
      </c>
      <c r="J395" s="54">
        <f>H395*E372/1000</f>
        <v>0</v>
      </c>
      <c r="K395" s="54"/>
      <c r="L395" s="52">
        <f>VLOOKUP($G395,[1]食材檔!$B$1:$I$65536,4,FALSE)</f>
        <v>0</v>
      </c>
      <c r="M395" s="52">
        <f>VLOOKUP($G395,[1]食材檔!$B$1:$I$65536,7,FALSE)</f>
        <v>0</v>
      </c>
      <c r="N395" s="52">
        <v>0</v>
      </c>
      <c r="O395" s="55" t="e">
        <f t="shared" si="25"/>
        <v>#DIV/0!</v>
      </c>
      <c r="P395" s="42">
        <v>0</v>
      </c>
    </row>
    <row r="396" spans="4:22">
      <c r="D396" s="13">
        <f>SUM(H396:H400)</f>
        <v>85.5</v>
      </c>
      <c r="E396" s="38" t="str">
        <f>VLOOKUP(G372,[1]麗山菜單!B11:H11,6,FALSE)</f>
        <v>有機白莧菜</v>
      </c>
      <c r="F396" s="39">
        <f>VLOOKUP($E$396,[1]明細總表!$C$1:$AB$65536,2,FALSE)</f>
        <v>2</v>
      </c>
      <c r="G396" s="39" t="str">
        <f>VLOOKUP($E$396,[1]明細總表!$C$1:$AB$65536,3,FALSE)</f>
        <v>有機白莧菜</v>
      </c>
      <c r="H396" s="39">
        <f>VLOOKUP($E$396,[1]明細總表!$C$1:$AB$65536,4,FALSE)</f>
        <v>85</v>
      </c>
      <c r="I396" s="38">
        <f>VLOOKUP($G396,[1]食材檔!$B$1:$I$65536,3,FALSE)</f>
        <v>1000</v>
      </c>
      <c r="J396" s="56">
        <f t="shared" si="24"/>
        <v>240.80500000000001</v>
      </c>
      <c r="K396" s="56"/>
      <c r="L396" s="38" t="str">
        <f>VLOOKUP($G396,[1]食材檔!$B$1:$I$65536,4,FALSE)</f>
        <v>kg</v>
      </c>
      <c r="M396" s="38">
        <f>VLOOKUP($G396,[1]食材檔!$B$1:$I$65536,7,FALSE)</f>
        <v>100</v>
      </c>
      <c r="N396" s="38">
        <f>VLOOKUP($G396,[1]食材檔!$B$1:$I$65536,8,FALSE)</f>
        <v>3</v>
      </c>
      <c r="O396" s="41">
        <f t="shared" si="25"/>
        <v>0.85</v>
      </c>
      <c r="P396" s="42">
        <f>VLOOKUP($G396,[1]食材檔!$B$1:$M$65536,11,FALSE)/100*H396</f>
        <v>85</v>
      </c>
      <c r="V396" s="57">
        <f>E371/E372*J396</f>
        <v>107.1</v>
      </c>
    </row>
    <row r="397" spans="4:22">
      <c r="E397" s="38"/>
      <c r="F397" s="39"/>
      <c r="G397" s="39" t="str">
        <f>VLOOKUP($E$396,[1]明細總表!$C$1:$AB$65536,5,FALSE)</f>
        <v>蒜末</v>
      </c>
      <c r="H397" s="39">
        <f>VLOOKUP($E$396,[1]明細總表!$C$1:$AB$65536,6,FALSE)</f>
        <v>0.5</v>
      </c>
      <c r="I397" s="38">
        <f>VLOOKUP($G397,[1]食材檔!$B$1:$I$65536,3,FALSE)</f>
        <v>1000</v>
      </c>
      <c r="J397" s="56">
        <f t="shared" si="24"/>
        <v>1.4165000000000001</v>
      </c>
      <c r="K397" s="56"/>
      <c r="L397" s="38" t="str">
        <f>VLOOKUP($G397,[1]食材檔!$B$1:$I$65536,4,FALSE)</f>
        <v>kg</v>
      </c>
      <c r="M397" s="38">
        <f>VLOOKUP($G397,[1]食材檔!$B$1:$I$65536,7,FALSE)</f>
        <v>100</v>
      </c>
      <c r="N397" s="38">
        <f>VLOOKUP($G397,[1]食材檔!$B$1:$I$65536,8,FALSE)</f>
        <v>3</v>
      </c>
      <c r="O397" s="41">
        <f t="shared" si="25"/>
        <v>5.0000000000000001E-3</v>
      </c>
      <c r="P397" s="42">
        <f>VLOOKUP($G397,[1]食材檔!$B$1:$M$65536,11,FALSE)/100*H397</f>
        <v>5.5E-2</v>
      </c>
      <c r="V397" s="58">
        <f>F371/E372*J396</f>
        <v>133.70499999999998</v>
      </c>
    </row>
    <row r="398" spans="4:22">
      <c r="E398" s="38"/>
      <c r="F398" s="39"/>
      <c r="G398" s="39">
        <f>VLOOKUP($E$396,[1]明細總表!$C$1:$AB$65536,7,FALSE)</f>
        <v>0</v>
      </c>
      <c r="H398" s="39">
        <f>VLOOKUP($E$396,[1]明細總表!$C$1:$AB$65536,8,FALSE)</f>
        <v>0</v>
      </c>
      <c r="I398" s="38">
        <f>VLOOKUP($G398,[1]食材檔!$B$1:$I$65536,3,FALSE)</f>
        <v>0</v>
      </c>
      <c r="J398" s="56" t="e">
        <f t="shared" si="24"/>
        <v>#DIV/0!</v>
      </c>
      <c r="K398" s="56"/>
      <c r="L398" s="38">
        <f>VLOOKUP($G398,[1]食材檔!$B$1:$I$65536,4,FALSE)</f>
        <v>0</v>
      </c>
      <c r="M398" s="38">
        <f>VLOOKUP($G398,[1]食材檔!$B$1:$I$65536,7,FALSE)</f>
        <v>0</v>
      </c>
      <c r="N398" s="38">
        <f>VLOOKUP($G398,[1]食材檔!$B$1:$I$65536,8,FALSE)</f>
        <v>0</v>
      </c>
      <c r="O398" s="41" t="e">
        <f t="shared" si="25"/>
        <v>#DIV/0!</v>
      </c>
      <c r="P398" s="42">
        <f>VLOOKUP($G398,[1]食材檔!$B$1:$M$65536,11,FALSE)/100*H398</f>
        <v>0</v>
      </c>
    </row>
    <row r="399" spans="4:22">
      <c r="E399" s="38"/>
      <c r="F399" s="39"/>
      <c r="G399" s="39">
        <f>VLOOKUP($E$396,[1]明細總表!$C$1:$AB$65536,9,FALSE)</f>
        <v>0</v>
      </c>
      <c r="H399" s="39">
        <f>VLOOKUP($E$396,[1]明細總表!$C$1:$AB$65536,10,FALSE)</f>
        <v>0</v>
      </c>
      <c r="I399" s="38">
        <f>VLOOKUP($G399,[1]食材檔!$B$1:$I$65536,3,FALSE)</f>
        <v>0</v>
      </c>
      <c r="J399" s="56" t="e">
        <f t="shared" si="24"/>
        <v>#DIV/0!</v>
      </c>
      <c r="K399" s="56"/>
      <c r="L399" s="38">
        <f>VLOOKUP($G399,[1]食材檔!$B$1:$I$65536,4,FALSE)</f>
        <v>0</v>
      </c>
      <c r="M399" s="38">
        <f>VLOOKUP($G399,[1]食材檔!$B$1:$I$65536,7,FALSE)</f>
        <v>0</v>
      </c>
      <c r="N399" s="38">
        <f>VLOOKUP($G399,[1]食材檔!$B$1:$I$65536,8,FALSE)</f>
        <v>0</v>
      </c>
      <c r="O399" s="41" t="e">
        <f t="shared" si="25"/>
        <v>#DIV/0!</v>
      </c>
      <c r="P399" s="42">
        <f>VLOOKUP($G399,[1]食材檔!$B$1:$M$65536,11,FALSE)/100*H399</f>
        <v>0</v>
      </c>
    </row>
    <row r="400" spans="4:22">
      <c r="E400" s="38"/>
      <c r="F400" s="39"/>
      <c r="G400" s="39">
        <f>VLOOKUP($E$396,[1]明細總表!$C$1:$AB$65536,11,FALSE)</f>
        <v>0</v>
      </c>
      <c r="H400" s="39">
        <f>VLOOKUP($E$396,[1]明細總表!$C$1:$AB$65536,12,FALSE)</f>
        <v>0</v>
      </c>
      <c r="I400" s="38">
        <f>VLOOKUP($G400,[1]食材檔!$B$1:$I$65536,3,FALSE)</f>
        <v>0</v>
      </c>
      <c r="J400" s="56" t="e">
        <f t="shared" si="24"/>
        <v>#DIV/0!</v>
      </c>
      <c r="K400" s="56"/>
      <c r="L400" s="38">
        <f>VLOOKUP($G400,[1]食材檔!$B$1:$I$65536,4,FALSE)</f>
        <v>0</v>
      </c>
      <c r="M400" s="38">
        <f>VLOOKUP($G400,[1]食材檔!$B$1:$I$65536,7,FALSE)</f>
        <v>0</v>
      </c>
      <c r="N400" s="38">
        <f>VLOOKUP($G400,[1]食材檔!$B$1:$I$65536,8,FALSE)</f>
        <v>0</v>
      </c>
      <c r="O400" s="41" t="e">
        <f t="shared" si="25"/>
        <v>#DIV/0!</v>
      </c>
      <c r="P400" s="42">
        <f>VLOOKUP($G400,[1]食材檔!$B$1:$M$65536,11,FALSE)/100*H400</f>
        <v>0</v>
      </c>
    </row>
    <row r="401" spans="4:17">
      <c r="D401" s="13">
        <f>SUM(H401:H410)</f>
        <v>40</v>
      </c>
      <c r="E401" s="52" t="str">
        <f>VLOOKUP(G372,[1]麗山菜單!B11:H11,7,FALSE)</f>
        <v>番茄黃芽湯</v>
      </c>
      <c r="F401" s="53">
        <f>VLOOKUP($E$401,[1]明細總表!$C$1:$AB$65536,2,FALSE)</f>
        <v>3</v>
      </c>
      <c r="G401" s="53" t="str">
        <f>VLOOKUP($E$401,[1]明細總表!$C$1:$AB$65536,3,FALSE)</f>
        <v>黃豆芽</v>
      </c>
      <c r="H401" s="53">
        <f>VLOOKUP($E$401,[1]明細總表!$C$1:$AB$65536,4,FALSE)</f>
        <v>20</v>
      </c>
      <c r="I401" s="52">
        <f>VLOOKUP($G401,[1]食材檔!$B$1:$I$65536,3,FALSE)</f>
        <v>1000</v>
      </c>
      <c r="J401" s="54">
        <f t="shared" si="24"/>
        <v>56.66</v>
      </c>
      <c r="K401" s="54"/>
      <c r="L401" s="52" t="str">
        <f>VLOOKUP($G401,[1]食材檔!$B$1:$I$65536,4,FALSE)</f>
        <v>kg</v>
      </c>
      <c r="M401" s="52">
        <f>VLOOKUP($G401,[1]食材檔!$B$1:$I$65536,7,FALSE)</f>
        <v>100</v>
      </c>
      <c r="N401" s="52">
        <f>VLOOKUP($G401,[1]食材檔!$B$1:$I$65536,8,FALSE)</f>
        <v>3</v>
      </c>
      <c r="O401" s="55">
        <f t="shared" si="25"/>
        <v>0.2</v>
      </c>
      <c r="P401" s="42">
        <f>VLOOKUP($G401,[1]食材檔!$B$1:$M$65536,11,FALSE)/100*H401</f>
        <v>10.4</v>
      </c>
    </row>
    <row r="402" spans="4:17">
      <c r="E402" s="52"/>
      <c r="F402" s="53"/>
      <c r="G402" s="53" t="str">
        <f>VLOOKUP($E$401,[1]明細總表!$C$1:$AB$65536,5,FALSE)</f>
        <v>番茄原件</v>
      </c>
      <c r="H402" s="53">
        <f>VLOOKUP($E$401,[1]明細總表!$C$1:$AB$65536,6,FALSE)</f>
        <v>15</v>
      </c>
      <c r="I402" s="52">
        <f>VLOOKUP($G402,[1]食材檔!$B$1:$I$65536,3,FALSE)</f>
        <v>1000</v>
      </c>
      <c r="J402" s="54">
        <f t="shared" si="24"/>
        <v>42.494999999999997</v>
      </c>
      <c r="K402" s="54"/>
      <c r="L402" s="52" t="str">
        <f>VLOOKUP($G402,[1]食材檔!$B$1:$I$65536,4,FALSE)</f>
        <v>kg</v>
      </c>
      <c r="M402" s="52">
        <f>VLOOKUP($G402,[1]食材檔!$B$1:$I$65536,7,FALSE)</f>
        <v>100</v>
      </c>
      <c r="N402" s="52">
        <f>VLOOKUP($G402,[1]食材檔!$B$1:$I$65536,8,FALSE)</f>
        <v>3</v>
      </c>
      <c r="O402" s="55">
        <f t="shared" si="25"/>
        <v>0.15</v>
      </c>
      <c r="P402" s="42">
        <f>VLOOKUP($G402,[1]食材檔!$B$1:$M$65536,11,FALSE)/100*H402</f>
        <v>1.5</v>
      </c>
    </row>
    <row r="403" spans="4:17">
      <c r="E403" s="52"/>
      <c r="F403" s="53"/>
      <c r="G403" s="53" t="str">
        <f>VLOOKUP($E$401,[1]明細總表!$C$1:$AB$65536,7,FALSE)</f>
        <v>大骨</v>
      </c>
      <c r="H403" s="53">
        <f>VLOOKUP($E$401,[1]明細總表!$C$1:$AB$65536,8,FALSE)</f>
        <v>5</v>
      </c>
      <c r="I403" s="52">
        <f>VLOOKUP($G403,[1]食材檔!$B$1:$I$65536,3,FALSE)</f>
        <v>1000</v>
      </c>
      <c r="J403" s="54">
        <f t="shared" si="24"/>
        <v>14.164999999999999</v>
      </c>
      <c r="K403" s="54"/>
      <c r="L403" s="52" t="str">
        <f>VLOOKUP($G403,[1]食材檔!$B$1:$I$65536,4,FALSE)</f>
        <v>kg</v>
      </c>
      <c r="M403" s="52">
        <f>VLOOKUP($G403,[1]食材檔!$B$1:$I$65536,7,FALSE)</f>
        <v>35</v>
      </c>
      <c r="N403" s="52">
        <f>VLOOKUP($G403,[1]食材檔!$B$1:$I$65536,8,FALSE)</f>
        <v>2</v>
      </c>
      <c r="O403" s="55">
        <f t="shared" si="25"/>
        <v>0.14285714285714285</v>
      </c>
      <c r="P403" s="42">
        <f>VLOOKUP($G403,[1]食材檔!$B$1:$M$65536,11,FALSE)/100*H403</f>
        <v>0</v>
      </c>
    </row>
    <row r="404" spans="4:17">
      <c r="E404" s="52"/>
      <c r="F404" s="53"/>
      <c r="G404" s="53">
        <f>VLOOKUP($E$401,[1]明細總表!$C$1:$AB$65536,9,FALSE)</f>
        <v>0</v>
      </c>
      <c r="H404" s="53">
        <f>VLOOKUP($E$401,[1]明細總表!$C$1:$AB$65536,10,FALSE)</f>
        <v>0</v>
      </c>
      <c r="I404" s="52">
        <f>VLOOKUP($G404,[1]食材檔!$B$1:$I$65536,3,FALSE)</f>
        <v>0</v>
      </c>
      <c r="J404" s="54" t="e">
        <f t="shared" si="24"/>
        <v>#DIV/0!</v>
      </c>
      <c r="K404" s="54"/>
      <c r="L404" s="52">
        <f>VLOOKUP($G404,[1]食材檔!$B$1:$I$65536,4,FALSE)</f>
        <v>0</v>
      </c>
      <c r="M404" s="52">
        <f>VLOOKUP($G404,[1]食材檔!$B$1:$I$65536,7,FALSE)</f>
        <v>0</v>
      </c>
      <c r="N404" s="52">
        <f>VLOOKUP($G404,[1]食材檔!$B$1:$I$65536,8,FALSE)</f>
        <v>0</v>
      </c>
      <c r="O404" s="55" t="e">
        <f t="shared" si="25"/>
        <v>#DIV/0!</v>
      </c>
      <c r="P404" s="42">
        <f>VLOOKUP($G404,[1]食材檔!$B$1:$M$65536,11,FALSE)/100*H404</f>
        <v>0</v>
      </c>
    </row>
    <row r="405" spans="4:17">
      <c r="E405" s="52"/>
      <c r="F405" s="53"/>
      <c r="G405" s="53">
        <f>VLOOKUP($E$401,[1]明細總表!$C$1:$AB$65536,11,FALSE)</f>
        <v>0</v>
      </c>
      <c r="H405" s="53">
        <f>VLOOKUP($E$401,[1]明細總表!$C$1:$AB$65536,12,FALSE)</f>
        <v>0</v>
      </c>
      <c r="I405" s="52">
        <f>VLOOKUP($G405,[1]食材檔!$B$1:$I$65536,3,FALSE)</f>
        <v>0</v>
      </c>
      <c r="J405" s="54" t="e">
        <f t="shared" si="24"/>
        <v>#DIV/0!</v>
      </c>
      <c r="K405" s="54"/>
      <c r="L405" s="52">
        <f>VLOOKUP($G405,[1]食材檔!$B$1:$I$65536,4,FALSE)</f>
        <v>0</v>
      </c>
      <c r="M405" s="52">
        <f>VLOOKUP($G405,[1]食材檔!$B$1:$I$65536,7,FALSE)</f>
        <v>0</v>
      </c>
      <c r="N405" s="52">
        <f>VLOOKUP($G405,[1]食材檔!$B$1:$I$65536,8,FALSE)</f>
        <v>0</v>
      </c>
      <c r="O405" s="55" t="e">
        <f t="shared" si="25"/>
        <v>#DIV/0!</v>
      </c>
      <c r="P405" s="42">
        <f>VLOOKUP($G405,[1]食材檔!$B$1:$M$65536,11,FALSE)/100*H405</f>
        <v>0</v>
      </c>
    </row>
    <row r="406" spans="4:17">
      <c r="E406" s="52"/>
      <c r="F406" s="53"/>
      <c r="G406" s="53">
        <f>VLOOKUP($E$401,[1]明細總表!$C$1:$AB$65536,13,FALSE)</f>
        <v>0</v>
      </c>
      <c r="H406" s="53">
        <f>VLOOKUP($E$401,[1]明細總表!$C$1:$AB$65536,14,FALSE)</f>
        <v>0</v>
      </c>
      <c r="I406" s="52">
        <f>VLOOKUP($G406,[1]食材檔!$B$1:$I$65536,3,FALSE)</f>
        <v>0</v>
      </c>
      <c r="J406" s="54" t="e">
        <f t="shared" si="24"/>
        <v>#DIV/0!</v>
      </c>
      <c r="K406" s="54"/>
      <c r="L406" s="52">
        <f>VLOOKUP($G406,[1]食材檔!$B$1:$I$65536,4,FALSE)</f>
        <v>0</v>
      </c>
      <c r="M406" s="52">
        <f>VLOOKUP($G406,[1]食材檔!$B$1:$I$65536,7,FALSE)</f>
        <v>0</v>
      </c>
      <c r="N406" s="52">
        <f>VLOOKUP($G406,[1]食材檔!$B$1:$I$65536,8,FALSE)</f>
        <v>0</v>
      </c>
      <c r="O406" s="55" t="e">
        <f t="shared" si="25"/>
        <v>#DIV/0!</v>
      </c>
      <c r="P406" s="42">
        <f>VLOOKUP($G406,[1]食材檔!$B$1:$M$65536,11,FALSE)/100*H406</f>
        <v>0</v>
      </c>
    </row>
    <row r="407" spans="4:17">
      <c r="E407" s="52"/>
      <c r="F407" s="53"/>
      <c r="G407" s="53">
        <f>VLOOKUP($E$401,[1]明細總表!$C$1:$AB$65536,15,FALSE)</f>
        <v>0</v>
      </c>
      <c r="H407" s="53">
        <f>VLOOKUP($E$401,[1]明細總表!$C$1:$AB$65536,16,FALSE)</f>
        <v>0</v>
      </c>
      <c r="I407" s="52">
        <f>VLOOKUP($G407,[1]食材檔!$B$1:$I$65536,3,FALSE)</f>
        <v>0</v>
      </c>
      <c r="J407" s="54" t="e">
        <f t="shared" si="24"/>
        <v>#DIV/0!</v>
      </c>
      <c r="K407" s="54"/>
      <c r="L407" s="52">
        <f>VLOOKUP($G407,[1]食材檔!$B$1:$I$65536,4,FALSE)</f>
        <v>0</v>
      </c>
      <c r="M407" s="52">
        <f>VLOOKUP($G407,[1]食材檔!$B$1:$I$65536,7,FALSE)</f>
        <v>0</v>
      </c>
      <c r="N407" s="52">
        <f>VLOOKUP($G407,[1]食材檔!$B$1:$I$65536,8,FALSE)</f>
        <v>0</v>
      </c>
      <c r="O407" s="55" t="e">
        <f t="shared" si="25"/>
        <v>#DIV/0!</v>
      </c>
      <c r="P407" s="42">
        <f>VLOOKUP($G407,[1]食材檔!$B$1:$M$65536,11,FALSE)/100*H407</f>
        <v>0</v>
      </c>
    </row>
    <row r="408" spans="4:17">
      <c r="E408" s="52"/>
      <c r="F408" s="53"/>
      <c r="G408" s="53">
        <f>VLOOKUP($E$401,[1]明細總表!$C$1:$AB$65536,17,FALSE)</f>
        <v>0</v>
      </c>
      <c r="H408" s="53">
        <f>VLOOKUP($E$401,[1]明細總表!$C$1:$AB$65536,18,FALSE)</f>
        <v>0</v>
      </c>
      <c r="I408" s="52">
        <f>VLOOKUP($G408,[1]食材檔!$B$1:$I$65536,3,FALSE)</f>
        <v>0</v>
      </c>
      <c r="J408" s="54" t="e">
        <f t="shared" si="24"/>
        <v>#DIV/0!</v>
      </c>
      <c r="K408" s="54"/>
      <c r="L408" s="52">
        <f>VLOOKUP($G408,[1]食材檔!$B$1:$I$65536,4,FALSE)</f>
        <v>0</v>
      </c>
      <c r="M408" s="52">
        <f>VLOOKUP($G408,[1]食材檔!$B$1:$I$65536,7,FALSE)</f>
        <v>0</v>
      </c>
      <c r="N408" s="52">
        <f>VLOOKUP($G408,[1]食材檔!$B$1:$I$65536,8,FALSE)</f>
        <v>0</v>
      </c>
      <c r="O408" s="55" t="e">
        <f t="shared" si="25"/>
        <v>#DIV/0!</v>
      </c>
      <c r="P408" s="42">
        <f>VLOOKUP($G408,[1]食材檔!$B$1:$M$65536,11,FALSE)/100*H408</f>
        <v>0</v>
      </c>
    </row>
    <row r="409" spans="4:17">
      <c r="E409" s="52"/>
      <c r="F409" s="53"/>
      <c r="G409" s="53">
        <f>VLOOKUP($E$401,[1]明細總表!$C$1:$AB$65536,19,FALSE)</f>
        <v>0</v>
      </c>
      <c r="H409" s="53">
        <f>VLOOKUP($E$401,[1]明細總表!$C$1:$AB$65536,20,FALSE)</f>
        <v>0</v>
      </c>
      <c r="I409" s="52">
        <f>VLOOKUP($G409,[1]食材檔!$B$1:$I$65536,3,FALSE)</f>
        <v>0</v>
      </c>
      <c r="J409" s="54" t="e">
        <f t="shared" si="24"/>
        <v>#DIV/0!</v>
      </c>
      <c r="K409" s="54"/>
      <c r="L409" s="52">
        <f>VLOOKUP($G409,[1]食材檔!$B$1:$I$65536,4,FALSE)</f>
        <v>0</v>
      </c>
      <c r="M409" s="52">
        <f>VLOOKUP($G409,[1]食材檔!$B$1:$I$65536,7,FALSE)</f>
        <v>0</v>
      </c>
      <c r="N409" s="52">
        <f>VLOOKUP($G409,[1]食材檔!$B$1:$I$65536,8,FALSE)</f>
        <v>0</v>
      </c>
      <c r="O409" s="55" t="e">
        <f t="shared" si="25"/>
        <v>#DIV/0!</v>
      </c>
      <c r="P409" s="42">
        <f>VLOOKUP($G409,[1]食材檔!$B$1:$M$65536,11,FALSE)/100*H409</f>
        <v>0</v>
      </c>
    </row>
    <row r="410" spans="4:17">
      <c r="E410" s="52"/>
      <c r="F410" s="53"/>
      <c r="G410" s="53">
        <f>VLOOKUP($E$401,[1]明細總表!$C$1:$AB$65536,21,FALSE)</f>
        <v>0</v>
      </c>
      <c r="H410" s="53">
        <f>VLOOKUP($E$401,[1]明細總表!$C$1:$AB$65536,22,FALSE)</f>
        <v>0</v>
      </c>
      <c r="I410" s="52">
        <f>VLOOKUP($G410,[1]食材檔!$B$1:$I$65536,3,FALSE)</f>
        <v>0</v>
      </c>
      <c r="J410" s="54" t="e">
        <f t="shared" si="24"/>
        <v>#DIV/0!</v>
      </c>
      <c r="K410" s="54"/>
      <c r="L410" s="52">
        <f>VLOOKUP($G410,[1]食材檔!$B$1:$I$65536,4,FALSE)</f>
        <v>0</v>
      </c>
      <c r="M410" s="52">
        <f>VLOOKUP($G410,[1]食材檔!$B$1:$I$65536,7,FALSE)</f>
        <v>0</v>
      </c>
      <c r="N410" s="52">
        <f>VLOOKUP($G410,[1]食材檔!$B$1:$I$65536,8,FALSE)</f>
        <v>0</v>
      </c>
      <c r="O410" s="55" t="e">
        <f t="shared" si="25"/>
        <v>#DIV/0!</v>
      </c>
      <c r="P410" s="42">
        <f>VLOOKUP($G410,[1]食材檔!$B$1:$M$65536,11,FALSE)/100*H410</f>
        <v>0</v>
      </c>
    </row>
    <row r="411" spans="4:17">
      <c r="D411" s="13">
        <f>SUM(H411:H413)</f>
        <v>80</v>
      </c>
      <c r="E411" s="38" t="str">
        <f>VLOOKUP(G372,[1]麗山菜單!B11:H11,3,FALSE)</f>
        <v>有機糙米飯</v>
      </c>
      <c r="F411" s="39">
        <f>VLOOKUP($E$411,[1]明細總表!$C$1:$AB$65536,2,FALSE)</f>
        <v>2</v>
      </c>
      <c r="G411" s="39" t="str">
        <f>VLOOKUP($E$411,[1]明細總表!$C$1:$AB$65536,3,FALSE)</f>
        <v>有機白米</v>
      </c>
      <c r="H411" s="39">
        <f>VLOOKUP($E$411,[1]明細總表!$C$1:$AB$65536,4,FALSE)</f>
        <v>65</v>
      </c>
      <c r="I411" s="38">
        <f>VLOOKUP($G411,[1]食材檔!$B$1:$I$65536,3,FALSE)</f>
        <v>1000</v>
      </c>
      <c r="J411" s="56">
        <f t="shared" si="24"/>
        <v>184.14500000000001</v>
      </c>
      <c r="K411" s="56"/>
      <c r="L411" s="38" t="str">
        <f>VLOOKUP($G411,[1]食材檔!$B$1:$I$65536,4,FALSE)</f>
        <v>kg</v>
      </c>
      <c r="M411" s="38">
        <f>VLOOKUP($G411,[1]食材檔!$B$1:$I$65536,7,FALSE)</f>
        <v>20</v>
      </c>
      <c r="N411" s="38">
        <f>VLOOKUP($G411,[1]食材檔!$B$1:$I$65536,8,FALSE)</f>
        <v>1</v>
      </c>
      <c r="O411" s="41">
        <f t="shared" si="25"/>
        <v>3.25</v>
      </c>
      <c r="P411" s="42">
        <v>0</v>
      </c>
      <c r="Q411" s="49"/>
    </row>
    <row r="412" spans="4:17">
      <c r="E412" s="38"/>
      <c r="F412" s="39"/>
      <c r="G412" s="39" t="str">
        <f>VLOOKUP($E$411,[1]明細總表!$C$1:$AB$65536,5,FALSE)</f>
        <v>有機糙米</v>
      </c>
      <c r="H412" s="39">
        <f>VLOOKUP($E$411,[1]明細總表!$C$1:$AB$65536,6,FALSE)</f>
        <v>15</v>
      </c>
      <c r="I412" s="38">
        <f>VLOOKUP($G412,[1]食材檔!$B$1:$I$65536,3,FALSE)</f>
        <v>1000</v>
      </c>
      <c r="J412" s="56">
        <f t="shared" si="24"/>
        <v>42.494999999999997</v>
      </c>
      <c r="K412" s="56"/>
      <c r="L412" s="38" t="str">
        <f>VLOOKUP($G412,[1]食材檔!$B$1:$I$65536,4,FALSE)</f>
        <v>kg</v>
      </c>
      <c r="M412" s="38">
        <f>VLOOKUP($G412,[1]食材檔!$B$1:$I$65536,7,FALSE)</f>
        <v>20</v>
      </c>
      <c r="N412" s="38">
        <f>VLOOKUP($G412,[1]食材檔!$B$1:$I$65536,8,FALSE)</f>
        <v>1</v>
      </c>
      <c r="O412" s="41">
        <f t="shared" si="25"/>
        <v>0.75</v>
      </c>
      <c r="P412" s="42">
        <v>0</v>
      </c>
    </row>
    <row r="413" spans="4:17">
      <c r="E413" s="38" t="s">
        <v>115</v>
      </c>
      <c r="F413" s="39">
        <v>1</v>
      </c>
      <c r="G413" s="39" t="s">
        <v>116</v>
      </c>
      <c r="H413" s="39">
        <f>J413*1000/E372</f>
        <v>0</v>
      </c>
      <c r="I413" s="38"/>
      <c r="J413" s="56"/>
      <c r="K413" s="56"/>
      <c r="L413" s="38" t="s">
        <v>91</v>
      </c>
      <c r="M413" s="38">
        <v>5</v>
      </c>
      <c r="N413" s="38">
        <v>6</v>
      </c>
      <c r="O413" s="41">
        <f t="shared" si="25"/>
        <v>0</v>
      </c>
      <c r="P413" s="42">
        <f>VLOOKUP($G413,[1]食材檔!$B$1:$M$65536,11,FALSE)/100*H413</f>
        <v>0</v>
      </c>
    </row>
    <row r="414" spans="4:17">
      <c r="E414" s="52" t="s">
        <v>117</v>
      </c>
      <c r="F414" s="53"/>
      <c r="G414" s="53" t="s">
        <v>118</v>
      </c>
      <c r="H414" s="52"/>
      <c r="I414" s="52"/>
      <c r="J414" s="54"/>
      <c r="K414" s="54"/>
      <c r="L414" s="52" t="s">
        <v>91</v>
      </c>
      <c r="M414" s="52"/>
      <c r="N414" s="52"/>
      <c r="O414" s="55"/>
      <c r="P414" s="42">
        <f>VLOOKUP($G414,[1]食材檔!$B$1:$M$65536,11,FALSE)/100*H414</f>
        <v>0</v>
      </c>
    </row>
    <row r="415" spans="4:17">
      <c r="E415" s="52"/>
      <c r="F415" s="53"/>
      <c r="G415" s="53" t="s">
        <v>31</v>
      </c>
      <c r="H415" s="52"/>
      <c r="I415" s="52"/>
      <c r="J415" s="54"/>
      <c r="K415" s="54"/>
      <c r="L415" s="52" t="s">
        <v>91</v>
      </c>
      <c r="M415" s="52"/>
      <c r="N415" s="52"/>
      <c r="O415" s="55"/>
      <c r="P415" s="42">
        <f>VLOOKUP($G415,[1]食材檔!$B$1:$M$65536,11,FALSE)/100*H415</f>
        <v>0</v>
      </c>
    </row>
    <row r="416" spans="4:17">
      <c r="E416" s="52"/>
      <c r="F416" s="53"/>
      <c r="G416" s="53" t="s">
        <v>119</v>
      </c>
      <c r="H416" s="52"/>
      <c r="I416" s="52"/>
      <c r="J416" s="54"/>
      <c r="K416" s="54"/>
      <c r="L416" s="52" t="s">
        <v>91</v>
      </c>
      <c r="M416" s="52"/>
      <c r="N416" s="52"/>
      <c r="O416" s="55"/>
      <c r="P416" s="42">
        <f>VLOOKUP($G416,[1]食材檔!$B$1:$M$65536,11,FALSE)/100*H416</f>
        <v>0</v>
      </c>
    </row>
    <row r="417" spans="4:21">
      <c r="D417" s="16"/>
      <c r="E417" s="19">
        <f>VLOOKUP($H$418,[1]人數!$L$1:$S$65536,6,FALSE)</f>
        <v>1148</v>
      </c>
      <c r="F417" s="20">
        <f>VLOOKUP($H$418,[1]人數!$L$1:$S$65536,7,FALSE)</f>
        <v>1131</v>
      </c>
      <c r="G417" s="21"/>
    </row>
    <row r="418" spans="4:21">
      <c r="D418" s="16"/>
      <c r="E418" s="4">
        <f>VLOOKUP($H$418,[1]人數!$L$1:$S$65536,8,FALSE)</f>
        <v>2279</v>
      </c>
      <c r="G418" s="22">
        <f>[1]麗山菜單!B12</f>
        <v>45058</v>
      </c>
      <c r="H418" s="23" t="str">
        <f>VLOOKUP(G4,[1]麗山菜單!A12:I12,3,TRUE)</f>
        <v>五</v>
      </c>
      <c r="J418" s="24"/>
      <c r="K418" s="24"/>
      <c r="L418" s="13">
        <f>VLOOKUP(G418,[1]麗山菜單!A12:I12,4,TRUE)</f>
        <v>0</v>
      </c>
    </row>
    <row r="419" spans="4:21">
      <c r="D419" s="61" t="s">
        <v>120</v>
      </c>
      <c r="E419" s="26" t="s">
        <v>93</v>
      </c>
      <c r="F419" s="7" t="s">
        <v>94</v>
      </c>
      <c r="G419" s="26" t="s">
        <v>121</v>
      </c>
      <c r="H419" s="26" t="s">
        <v>122</v>
      </c>
      <c r="I419" s="27" t="s">
        <v>97</v>
      </c>
      <c r="J419" s="28" t="s">
        <v>123</v>
      </c>
      <c r="K419" s="28"/>
      <c r="L419" s="29" t="s">
        <v>99</v>
      </c>
      <c r="M419" s="30" t="s">
        <v>124</v>
      </c>
      <c r="N419" s="31" t="s">
        <v>125</v>
      </c>
      <c r="O419" s="32" t="s">
        <v>126</v>
      </c>
      <c r="P419" s="33" t="s">
        <v>127</v>
      </c>
      <c r="Q419" s="13" t="s">
        <v>128</v>
      </c>
      <c r="R419" s="43">
        <f>SUMIFS(O420:O459,N420:N459,1)</f>
        <v>2.8941176470588235</v>
      </c>
      <c r="S419" s="35" t="s">
        <v>129</v>
      </c>
      <c r="T419" s="36">
        <f>R419*2+R420*7+R421*1+R424*8</f>
        <v>27.149967320261439</v>
      </c>
      <c r="U419" s="37">
        <f>T419*4/T422</f>
        <v>0.17289112899437722</v>
      </c>
    </row>
    <row r="420" spans="4:21">
      <c r="D420" s="13">
        <f>SUM(H420:H431)</f>
        <v>131</v>
      </c>
      <c r="E420" s="38" t="str">
        <f>VLOOKUP(G418,[1]麗山菜單!B12:H12,4,FALSE)</f>
        <v>奶油肉蓉螺絲麵</v>
      </c>
      <c r="F420" s="39">
        <f>VLOOKUP($E$420,[1]明細總表!$C$1:$AB$65536,2,FALSE)</f>
        <v>10</v>
      </c>
      <c r="G420" s="9" t="str">
        <f>VLOOKUP($E$420,[1]明細總表!$C$1:$AB$65536,3,FALSE)</f>
        <v>螺旋麵</v>
      </c>
      <c r="H420" s="9">
        <f>VLOOKUP($E$420,[1]明細總表!$C$1:$AB$65536,4,FALSE)</f>
        <v>50</v>
      </c>
      <c r="I420" s="8">
        <f>VLOOKUP($G420,[1]食材檔!$B$1:$I$65536,3,FALSE)</f>
        <v>1000</v>
      </c>
      <c r="J420" s="45">
        <f t="shared" ref="J420:J458" si="26">H420*$E$418/I420</f>
        <v>113.95</v>
      </c>
      <c r="K420" s="45"/>
      <c r="L420" s="8" t="str">
        <f>VLOOKUP($G420,[1]食材檔!$B$1:$I$65536,4,FALSE)</f>
        <v>kg</v>
      </c>
      <c r="M420" s="38">
        <f>VLOOKUP($G420,[1]食材檔!$B$1:$I$65536,7,FALSE)</f>
        <v>20</v>
      </c>
      <c r="N420" s="38">
        <f>VLOOKUP($G420,[1]食材檔!$B$1:$I$65536,8,FALSE)</f>
        <v>1</v>
      </c>
      <c r="O420" s="41">
        <f t="shared" ref="O420:O459" si="27">H420/M420</f>
        <v>2.5</v>
      </c>
      <c r="P420" s="42">
        <f>VLOOKUP($G420,[1]食材檔!$B$1:$M$65536,11,FALSE)/100*H420</f>
        <v>6</v>
      </c>
      <c r="Q420" s="13" t="s">
        <v>106</v>
      </c>
      <c r="R420" s="46">
        <f>SUMIFS(O420:O459,N420:N459,2)</f>
        <v>2.6509617180205418</v>
      </c>
      <c r="S420" s="35" t="s">
        <v>130</v>
      </c>
      <c r="T420" s="44">
        <f>R420*5+R423*5+R424*8</f>
        <v>28.021475256769378</v>
      </c>
      <c r="U420" s="37">
        <f>T420*9/T422</f>
        <v>0.401492015853538</v>
      </c>
    </row>
    <row r="421" spans="4:21">
      <c r="E421" s="38"/>
      <c r="F421" s="39"/>
      <c r="G421" s="9" t="str">
        <f>VLOOKUP($E$420,[1]明細總表!$C$1:$AB$65536,5,FALSE)</f>
        <v>CAS冷凍玉米粒</v>
      </c>
      <c r="H421" s="9">
        <f>VLOOKUP($E$420,[1]明細總表!$C$1:$AB$65536,6,FALSE)</f>
        <v>25</v>
      </c>
      <c r="I421" s="8">
        <f>VLOOKUP($G421,[1]食材檔!$B$1:$I$65536,3,FALSE)</f>
        <v>1000</v>
      </c>
      <c r="J421" s="45">
        <f t="shared" si="26"/>
        <v>56.975000000000001</v>
      </c>
      <c r="K421" s="45"/>
      <c r="L421" s="8" t="str">
        <f>VLOOKUP($G421,[1]食材檔!$B$1:$I$65536,4,FALSE)</f>
        <v>kg</v>
      </c>
      <c r="M421" s="38">
        <f>VLOOKUP($G421,[1]食材檔!$B$1:$I$65536,7,FALSE)</f>
        <v>85</v>
      </c>
      <c r="N421" s="38">
        <f>VLOOKUP($G421,[1]食材檔!$B$1:$I$65536,8,FALSE)</f>
        <v>1</v>
      </c>
      <c r="O421" s="41">
        <f t="shared" si="27"/>
        <v>0.29411764705882354</v>
      </c>
      <c r="P421" s="42">
        <f>VLOOKUP($G421,[1]食材檔!$B$1:$M$65536,11,FALSE)/100*H421</f>
        <v>0.75</v>
      </c>
      <c r="Q421" s="13" t="s">
        <v>131</v>
      </c>
      <c r="R421" s="46">
        <f>SUMIFS(O420:O459,N420:N459,3)</f>
        <v>1.2049999999999998</v>
      </c>
      <c r="S421" s="35" t="s">
        <v>132</v>
      </c>
      <c r="T421" s="44">
        <f>R419*15+R421*5+15+R424*12</f>
        <v>66.836764705882359</v>
      </c>
      <c r="U421" s="37">
        <f>T421*4/T422</f>
        <v>0.42561685515208469</v>
      </c>
    </row>
    <row r="422" spans="4:21">
      <c r="E422" s="38"/>
      <c r="F422" s="39"/>
      <c r="G422" s="9" t="str">
        <f>VLOOKUP($E$420,[1]明細總表!$C$1:$AB$65536,7,FALSE)</f>
        <v>絞肉</v>
      </c>
      <c r="H422" s="9">
        <f>VLOOKUP($E$420,[1]明細總表!$C$1:$AB$65536,8,FALSE)</f>
        <v>10</v>
      </c>
      <c r="I422" s="8">
        <f>VLOOKUP($G422,[1]食材檔!$B$1:$I$65536,3,FALSE)</f>
        <v>1000</v>
      </c>
      <c r="J422" s="45">
        <f t="shared" si="26"/>
        <v>22.79</v>
      </c>
      <c r="K422" s="45"/>
      <c r="L422" s="8" t="str">
        <f>VLOOKUP($G422,[1]食材檔!$B$1:$I$65536,4,FALSE)</f>
        <v>kg</v>
      </c>
      <c r="M422" s="38">
        <f>VLOOKUP($G422,[1]食材檔!$B$1:$I$65536,7,FALSE)</f>
        <v>35</v>
      </c>
      <c r="N422" s="38">
        <f>VLOOKUP($G422,[1]食材檔!$B$1:$I$65536,8,FALSE)</f>
        <v>2</v>
      </c>
      <c r="O422" s="41">
        <f t="shared" si="27"/>
        <v>0.2857142857142857</v>
      </c>
      <c r="P422" s="42">
        <f>VLOOKUP($G422,[1]食材檔!$B$1:$M$65536,11,FALSE)/100*H422</f>
        <v>0.89999999999999991</v>
      </c>
      <c r="Q422" s="13" t="s">
        <v>110</v>
      </c>
      <c r="R422" s="46">
        <f>SUMIFS(O420:O459,N420:N459,4)+1</f>
        <v>1</v>
      </c>
      <c r="S422" s="47" t="s">
        <v>133</v>
      </c>
      <c r="T422" s="44">
        <f>T419*4+T420*9+T421*4</f>
        <v>628.14020541549962</v>
      </c>
      <c r="U422" s="37">
        <f>U419+U420+U421</f>
        <v>0.99999999999999989</v>
      </c>
    </row>
    <row r="423" spans="4:21">
      <c r="E423" s="38"/>
      <c r="F423" s="39"/>
      <c r="G423" s="9" t="str">
        <f>VLOOKUP($E$420,[1]明細總表!$C$1:$AB$65536,9,FALSE)</f>
        <v>剝皮洋蔥原件</v>
      </c>
      <c r="H423" s="9">
        <f>VLOOKUP($E$420,[1]明細總表!$C$1:$AB$65536,10,FALSE)</f>
        <v>15</v>
      </c>
      <c r="I423" s="8">
        <f>VLOOKUP($G423,[1]食材檔!$B$1:$I$65536,3,FALSE)</f>
        <v>1000</v>
      </c>
      <c r="J423" s="45">
        <f t="shared" si="26"/>
        <v>34.185000000000002</v>
      </c>
      <c r="K423" s="45"/>
      <c r="L423" s="8" t="str">
        <f>VLOOKUP($G423,[1]食材檔!$B$1:$I$65536,4,FALSE)</f>
        <v>kg</v>
      </c>
      <c r="M423" s="38">
        <f>VLOOKUP($G423,[1]食材檔!$B$1:$I$65536,7,FALSE)</f>
        <v>100</v>
      </c>
      <c r="N423" s="38">
        <f>VLOOKUP($G423,[1]食材檔!$B$1:$I$65536,8,FALSE)</f>
        <v>3</v>
      </c>
      <c r="O423" s="41">
        <f t="shared" si="27"/>
        <v>0.15</v>
      </c>
      <c r="P423" s="42">
        <f>VLOOKUP($G423,[1]食材檔!$B$1:$M$65536,11,FALSE)/100*H423</f>
        <v>3.45</v>
      </c>
      <c r="Q423" s="13" t="s">
        <v>112</v>
      </c>
      <c r="R423" s="46">
        <f>SUMIFS(O420:O459,N420:N459,6)+2.3</f>
        <v>2.6333333333333333</v>
      </c>
    </row>
    <row r="424" spans="4:21">
      <c r="E424" s="38"/>
      <c r="F424" s="39"/>
      <c r="G424" s="9" t="str">
        <f>VLOOKUP($E$420,[1]明細總表!$C$1:$AB$65536,11,FALSE)</f>
        <v>杏鮑菇原件</v>
      </c>
      <c r="H424" s="9">
        <f>VLOOKUP($E$420,[1]明細總表!$C$1:$AB$65536,12,FALSE)</f>
        <v>10</v>
      </c>
      <c r="I424" s="8">
        <f>VLOOKUP($G424,[1]食材檔!$B$1:$I$65536,3,FALSE)</f>
        <v>1000</v>
      </c>
      <c r="J424" s="45">
        <f t="shared" si="26"/>
        <v>22.79</v>
      </c>
      <c r="K424" s="45"/>
      <c r="L424" s="8" t="str">
        <f>VLOOKUP($G424,[1]食材檔!$B$1:$I$65536,4,FALSE)</f>
        <v>kg</v>
      </c>
      <c r="M424" s="38">
        <f>VLOOKUP($G424,[1]食材檔!$B$1:$I$65536,7,FALSE)</f>
        <v>100</v>
      </c>
      <c r="N424" s="38">
        <f>VLOOKUP($G424,[1]食材檔!$B$1:$I$65536,8,FALSE)</f>
        <v>3</v>
      </c>
      <c r="O424" s="41">
        <f t="shared" si="27"/>
        <v>0.1</v>
      </c>
      <c r="P424" s="42">
        <f>VLOOKUP($G424,[1]食材檔!$B$1:$M$65536,11,FALSE)/100*H424</f>
        <v>0.1</v>
      </c>
      <c r="Q424" s="47" t="s">
        <v>134</v>
      </c>
      <c r="R424" s="48">
        <f>SUMIFS(O420:O459,N420:N459,5)</f>
        <v>0.2</v>
      </c>
    </row>
    <row r="425" spans="4:21">
      <c r="E425" s="38"/>
      <c r="F425" s="39"/>
      <c r="G425" s="9" t="str">
        <f>VLOOKUP($E$420,[1]明細總表!$C$1:$AB$65536,13,FALSE)</f>
        <v>紅蘿蔔小丁</v>
      </c>
      <c r="H425" s="9">
        <f>VLOOKUP($E$420,[1]明細總表!$C$1:$AB$65536,14,FALSE)</f>
        <v>8</v>
      </c>
      <c r="I425" s="8">
        <f>VLOOKUP($G425,[1]食材檔!$B$1:$I$65536,3,FALSE)</f>
        <v>1000</v>
      </c>
      <c r="J425" s="45">
        <f t="shared" si="26"/>
        <v>18.231999999999999</v>
      </c>
      <c r="K425" s="45"/>
      <c r="L425" s="8" t="str">
        <f>VLOOKUP($G425,[1]食材檔!$B$1:$I$65536,4,FALSE)</f>
        <v>kg</v>
      </c>
      <c r="M425" s="38">
        <f>VLOOKUP($G425,[1]食材檔!$B$1:$I$65536,7,FALSE)</f>
        <v>100</v>
      </c>
      <c r="N425" s="38">
        <f>VLOOKUP($G425,[1]食材檔!$B$1:$I$65536,8,FALSE)</f>
        <v>3</v>
      </c>
      <c r="O425" s="41">
        <f>H425/M425</f>
        <v>0.08</v>
      </c>
      <c r="P425" s="42">
        <f>VLOOKUP($G425,[1]食材檔!$B$1:$M$65536,11,FALSE)/100*H425</f>
        <v>2.16</v>
      </c>
      <c r="Q425" s="49" t="s">
        <v>127</v>
      </c>
      <c r="R425" s="50">
        <f>SUM(P420:P462)</f>
        <v>106.81500000000001</v>
      </c>
    </row>
    <row r="426" spans="4:21">
      <c r="E426" s="51"/>
      <c r="F426" s="63"/>
      <c r="G426" s="9" t="str">
        <f>VLOOKUP($E$420,[1]明細總表!$C$1:$AB$65536,15,FALSE)</f>
        <v>TAP冷凍毛豆仁</v>
      </c>
      <c r="H426" s="9">
        <f>VLOOKUP($E$420,[1]明細總表!$C$1:$AB$65536,16,FALSE)</f>
        <v>4</v>
      </c>
      <c r="I426" s="8">
        <f>VLOOKUP($G426,[1]食材檔!$B$1:$I$65536,3,FALSE)</f>
        <v>1000</v>
      </c>
      <c r="J426" s="45">
        <f t="shared" si="26"/>
        <v>9.1159999999999997</v>
      </c>
      <c r="K426" s="45"/>
      <c r="L426" s="8" t="str">
        <f>VLOOKUP($G426,[1]食材檔!$B$1:$I$65536,4,FALSE)</f>
        <v>kg</v>
      </c>
      <c r="M426" s="38">
        <f>VLOOKUP($G426,[1]食材檔!$B$1:$I$65536,7,FALSE)</f>
        <v>50</v>
      </c>
      <c r="N426" s="38">
        <f>VLOOKUP($G426,[1]食材檔!$B$1:$I$65536,8,FALSE)</f>
        <v>2</v>
      </c>
      <c r="O426" s="41">
        <f>H426/M426</f>
        <v>0.08</v>
      </c>
      <c r="P426" s="42">
        <f>VLOOKUP($G426,[1]食材檔!$B$1:$M$65536,11,FALSE)/100*H426</f>
        <v>3.36</v>
      </c>
    </row>
    <row r="427" spans="4:21">
      <c r="E427" s="38"/>
      <c r="F427" s="39"/>
      <c r="G427" s="9" t="str">
        <f>VLOOKUP($E$420,[1]明細總表!$C$1:$AB$65536,17,FALSE)</f>
        <v>奶粉</v>
      </c>
      <c r="H427" s="9">
        <f>VLOOKUP($E$420,[1]明細總表!$C$1:$AB$65536,18,FALSE)</f>
        <v>5</v>
      </c>
      <c r="I427" s="8">
        <f>VLOOKUP($G427,[1]食材檔!$B$1:$I$65536,3,FALSE)</f>
        <v>1000</v>
      </c>
      <c r="J427" s="45">
        <f t="shared" si="26"/>
        <v>11.395</v>
      </c>
      <c r="K427" s="45"/>
      <c r="L427" s="8" t="str">
        <f>VLOOKUP($G427,[1]食材檔!$B$1:$I$65536,4,FALSE)</f>
        <v>kg</v>
      </c>
      <c r="M427" s="38">
        <f>VLOOKUP($G427,[1]食材檔!$B$1:$I$65536,7,FALSE)</f>
        <v>25</v>
      </c>
      <c r="N427" s="38">
        <f>VLOOKUP($G427,[1]食材檔!$B$1:$I$65536,8,FALSE)</f>
        <v>5</v>
      </c>
      <c r="O427" s="41">
        <f>H427/M427</f>
        <v>0.2</v>
      </c>
      <c r="P427" s="42">
        <f>VLOOKUP($G427,[1]食材檔!$B$1:$M$65536,11,FALSE)/100*H427</f>
        <v>45.599999999999994</v>
      </c>
    </row>
    <row r="428" spans="4:21">
      <c r="E428" s="38"/>
      <c r="F428" s="39"/>
      <c r="G428" s="9" t="str">
        <f>VLOOKUP($E$420,[1]明細總表!$C$1:$AB$65536,19,FALSE)</f>
        <v>奶油</v>
      </c>
      <c r="H428" s="9">
        <f>VLOOKUP($E$420,[1]明細總表!$C$1:$AB$65536,20,FALSE)</f>
        <v>2</v>
      </c>
      <c r="I428" s="8">
        <f>VLOOKUP($G428,[1]食材檔!$B$1:$I$65536,3,FALSE)</f>
        <v>10000</v>
      </c>
      <c r="J428" s="45">
        <f t="shared" si="26"/>
        <v>0.45579999999999998</v>
      </c>
      <c r="K428" s="45"/>
      <c r="L428" s="8" t="str">
        <f>VLOOKUP($G428,[1]食材檔!$B$1:$I$65536,4,FALSE)</f>
        <v>箱</v>
      </c>
      <c r="M428" s="38">
        <f>VLOOKUP($G428,[1]食材檔!$B$1:$I$65536,7,FALSE)</f>
        <v>6</v>
      </c>
      <c r="N428" s="38">
        <f>VLOOKUP($G428,[1]食材檔!$B$1:$I$65536,8,FALSE)</f>
        <v>6</v>
      </c>
      <c r="O428" s="41">
        <f>H428/M428</f>
        <v>0.33333333333333331</v>
      </c>
      <c r="P428" s="42">
        <f>VLOOKUP($G428,[1]食材檔!$B$1:$M$65536,11,FALSE)/100*H428</f>
        <v>0.4</v>
      </c>
    </row>
    <row r="429" spans="4:21">
      <c r="E429" s="38"/>
      <c r="F429" s="39"/>
      <c r="G429" s="9" t="str">
        <f>VLOOKUP($E$420,[1]明細總表!$C$1:$AB$65536,21,FALSE)</f>
        <v>麵粉</v>
      </c>
      <c r="H429" s="9">
        <f>VLOOKUP($E$420,[1]明細總表!$C$1:$AB$65536,22,FALSE)</f>
        <v>2</v>
      </c>
      <c r="I429" s="8">
        <f>VLOOKUP($G429,[1]食材檔!$B$1:$I$65536,3,FALSE)</f>
        <v>1000</v>
      </c>
      <c r="J429" s="45">
        <f t="shared" si="26"/>
        <v>4.5579999999999998</v>
      </c>
      <c r="K429" s="45"/>
      <c r="L429" s="8" t="str">
        <f>VLOOKUP($G429,[1]食材檔!$B$1:$I$65536,4,FALSE)</f>
        <v>kg</v>
      </c>
      <c r="M429" s="38">
        <f>VLOOKUP($G429,[1]食材檔!$B$1:$I$65536,7,FALSE)</f>
        <v>20</v>
      </c>
      <c r="N429" s="38">
        <f>VLOOKUP($G429,[1]食材檔!$B$1:$I$65536,8,FALSE)</f>
        <v>1</v>
      </c>
      <c r="O429" s="41">
        <f t="shared" si="27"/>
        <v>0.1</v>
      </c>
      <c r="P429" s="42">
        <f>VLOOKUP($G429,[1]食材檔!$B$1:$M$65536,11,FALSE)/100*H429</f>
        <v>0</v>
      </c>
    </row>
    <row r="430" spans="4:21">
      <c r="E430" s="38"/>
      <c r="F430" s="39"/>
      <c r="G430" s="9">
        <f>VLOOKUP($E$420,[1]明細總表!$C$1:$AB$65536,23,FALSE)</f>
        <v>0</v>
      </c>
      <c r="H430" s="9">
        <f>VLOOKUP($E$420,[1]明細總表!$C$1:$AB$65536,24,FALSE)</f>
        <v>0</v>
      </c>
      <c r="I430" s="8">
        <f>VLOOKUP($G430,[1]食材檔!$B$1:$I$65536,3,FALSE)</f>
        <v>0</v>
      </c>
      <c r="J430" s="45" t="e">
        <f t="shared" si="26"/>
        <v>#DIV/0!</v>
      </c>
      <c r="K430" s="45"/>
      <c r="L430" s="8">
        <f>VLOOKUP($G430,[1]食材檔!$B$1:$I$65536,4,FALSE)</f>
        <v>0</v>
      </c>
      <c r="M430" s="38">
        <f>VLOOKUP($G430,[1]食材檔!$B$1:$I$65536,7,FALSE)</f>
        <v>0</v>
      </c>
      <c r="N430" s="38">
        <f>VLOOKUP($G430,[1]食材檔!$B$1:$I$65536,8,FALSE)</f>
        <v>0</v>
      </c>
      <c r="O430" s="41" t="e">
        <f t="shared" si="27"/>
        <v>#DIV/0!</v>
      </c>
      <c r="P430" s="42">
        <f>VLOOKUP($G430,[1]食材檔!$B$1:$M$65536,11,FALSE)/100*H430</f>
        <v>0</v>
      </c>
    </row>
    <row r="431" spans="4:21">
      <c r="E431" s="51"/>
      <c r="F431" s="39"/>
      <c r="G431" s="9">
        <f>VLOOKUP($E$420,[1]明細總表!$C$1:$AB$65536,25,FALSE)</f>
        <v>0</v>
      </c>
      <c r="H431" s="9">
        <f>VLOOKUP($E$420,[1]明細總表!$C$1:$AB$65536,24,FALSE)</f>
        <v>0</v>
      </c>
      <c r="I431" s="8">
        <f>VLOOKUP($G431,[1]食材檔!$B$1:$I$65536,3,FALSE)</f>
        <v>0</v>
      </c>
      <c r="J431" s="45" t="e">
        <f t="shared" si="26"/>
        <v>#DIV/0!</v>
      </c>
      <c r="K431" s="45"/>
      <c r="L431" s="8">
        <f>VLOOKUP($G431,[1]食材檔!$B$1:$I$65536,4,FALSE)</f>
        <v>0</v>
      </c>
      <c r="M431" s="38">
        <f>VLOOKUP($G431,[1]食材檔!$B$1:$I$65536,7,FALSE)</f>
        <v>0</v>
      </c>
      <c r="N431" s="38">
        <f>VLOOKUP($G431,[1]食材檔!$B$1:$I$65536,8,FALSE)</f>
        <v>0</v>
      </c>
      <c r="O431" s="41" t="e">
        <f t="shared" si="27"/>
        <v>#DIV/0!</v>
      </c>
      <c r="P431" s="42">
        <f>VLOOKUP($G431,[1]食材檔!$B$1:$M$65536,11,FALSE)/100*H431</f>
        <v>0</v>
      </c>
    </row>
    <row r="432" spans="4:21">
      <c r="D432" s="13">
        <f>SUM(H432:H441)</f>
        <v>150.05000000000001</v>
      </c>
      <c r="E432" s="52" t="str">
        <f>VLOOKUP(G418,[1]麗山菜單!B12:H12,5,FALSE)</f>
        <v>義式香料雞腿</v>
      </c>
      <c r="F432" s="53">
        <f>VLOOKUP($E$432,[1]明細總表!$C$1:$AB$65536,2,FALSE)</f>
        <v>2</v>
      </c>
      <c r="G432" s="12" t="str">
        <f>VLOOKUP($E$432,[1]明細總表!$C$1:$AB$65536,3,FALSE)</f>
        <v>雞腿</v>
      </c>
      <c r="H432" s="12">
        <f>VLOOKUP($E$432,[1]明細總表!$C$1:$AB$65536,4,FALSE)</f>
        <v>150</v>
      </c>
      <c r="I432" s="11">
        <f>VLOOKUP($G432,[1]食材檔!$B$1:$I$65536,3,FALSE)</f>
        <v>150</v>
      </c>
      <c r="J432" s="69">
        <f t="shared" si="26"/>
        <v>2279</v>
      </c>
      <c r="K432" s="69"/>
      <c r="L432" s="11" t="str">
        <f>VLOOKUP($G432,[1]食材檔!$B$1:$I$65536,4,FALSE)</f>
        <v>支</v>
      </c>
      <c r="M432" s="52">
        <f>VLOOKUP($G432,[1]食材檔!$B$1:$I$65536,7,FALSE)</f>
        <v>68</v>
      </c>
      <c r="N432" s="52">
        <f>VLOOKUP($G432,[1]食材檔!$B$1:$I$65536,8,FALSE)</f>
        <v>2</v>
      </c>
      <c r="O432" s="55">
        <f t="shared" si="27"/>
        <v>2.2058823529411766</v>
      </c>
      <c r="P432" s="42">
        <f>VLOOKUP($G432,[1]食材檔!$B$1:$M$65536,11,FALSE)/100*H432</f>
        <v>7.5</v>
      </c>
      <c r="Q432" s="49"/>
    </row>
    <row r="433" spans="4:22">
      <c r="E433" s="52"/>
      <c r="F433" s="53"/>
      <c r="G433" s="12" t="str">
        <f>VLOOKUP($E$432,[1]明細總表!$C$1:$AB$65536,5,FALSE)</f>
        <v>義大利香料</v>
      </c>
      <c r="H433" s="12">
        <f>VLOOKUP($E$432,[1]明細總表!$C$1:$AB$65536,6,FALSE)</f>
        <v>0.05</v>
      </c>
      <c r="I433" s="11">
        <f>VLOOKUP($G433,[1]食材檔!$B$1:$I$65536,3,FALSE)</f>
        <v>1000</v>
      </c>
      <c r="J433" s="69">
        <f t="shared" si="26"/>
        <v>0.11395000000000001</v>
      </c>
      <c r="K433" s="69"/>
      <c r="L433" s="11" t="str">
        <f>VLOOKUP($G433,[1]食材檔!$B$1:$I$65536,4,FALSE)</f>
        <v>kg</v>
      </c>
      <c r="M433" s="52">
        <f>VLOOKUP($G433,[1]食材檔!$B$1:$I$65536,7,FALSE)</f>
        <v>0</v>
      </c>
      <c r="N433" s="52">
        <f>VLOOKUP($G433,[1]食材檔!$B$1:$I$65536,8,FALSE)</f>
        <v>0</v>
      </c>
      <c r="O433" s="55" t="e">
        <f t="shared" si="27"/>
        <v>#DIV/0!</v>
      </c>
      <c r="P433" s="42">
        <f>VLOOKUP($G433,[1]食材檔!$B$1:$M$65536,11,FALSE)/100*H433</f>
        <v>0</v>
      </c>
    </row>
    <row r="434" spans="4:22">
      <c r="E434" s="52"/>
      <c r="F434" s="53"/>
      <c r="G434" s="12">
        <f>VLOOKUP($E$432,[1]明細總表!$C$1:$AB$65536,7,FALSE)</f>
        <v>0</v>
      </c>
      <c r="H434" s="12">
        <f>VLOOKUP($E$432,[1]明細總表!$C$1:$AB$65536,8,FALSE)</f>
        <v>0</v>
      </c>
      <c r="I434" s="11">
        <f>VLOOKUP($G434,[1]食材檔!$B$1:$I$65536,3,FALSE)</f>
        <v>0</v>
      </c>
      <c r="J434" s="69" t="e">
        <f t="shared" si="26"/>
        <v>#DIV/0!</v>
      </c>
      <c r="K434" s="69"/>
      <c r="L434" s="11">
        <f>VLOOKUP($G434,[1]食材檔!$B$1:$I$65536,4,FALSE)</f>
        <v>0</v>
      </c>
      <c r="M434" s="52">
        <f>VLOOKUP($G434,[1]食材檔!$B$1:$I$65536,7,FALSE)</f>
        <v>0</v>
      </c>
      <c r="N434" s="52">
        <f>VLOOKUP($G434,[1]食材檔!$B$1:$I$65536,8,FALSE)</f>
        <v>0</v>
      </c>
      <c r="O434" s="55" t="e">
        <f t="shared" si="27"/>
        <v>#DIV/0!</v>
      </c>
      <c r="P434" s="42">
        <f>VLOOKUP($G434,[1]食材檔!$B$1:$M$65536,11,FALSE)/100*H434</f>
        <v>0</v>
      </c>
    </row>
    <row r="435" spans="4:22">
      <c r="E435" s="52"/>
      <c r="F435" s="53"/>
      <c r="G435" s="12">
        <f>VLOOKUP($E$432,[1]明細總表!$C$1:$AB$65536,9,FALSE)</f>
        <v>0</v>
      </c>
      <c r="H435" s="12">
        <f>VLOOKUP($E$432,[1]明細總表!$C$1:$AB$65536,10,FALSE)</f>
        <v>0</v>
      </c>
      <c r="I435" s="11">
        <f>VLOOKUP($G435,[1]食材檔!$B$1:$I$65536,3,FALSE)</f>
        <v>0</v>
      </c>
      <c r="J435" s="69" t="e">
        <f t="shared" si="26"/>
        <v>#DIV/0!</v>
      </c>
      <c r="K435" s="69"/>
      <c r="L435" s="11">
        <f>VLOOKUP($G435,[1]食材檔!$B$1:$I$65536,4,FALSE)</f>
        <v>0</v>
      </c>
      <c r="M435" s="52">
        <f>VLOOKUP($G435,[1]食材檔!$B$1:$I$65536,7,FALSE)</f>
        <v>0</v>
      </c>
      <c r="N435" s="52">
        <f>VLOOKUP($G435,[1]食材檔!$B$1:$I$65536,8,FALSE)</f>
        <v>0</v>
      </c>
      <c r="O435" s="55" t="e">
        <f t="shared" si="27"/>
        <v>#DIV/0!</v>
      </c>
      <c r="P435" s="42">
        <f>VLOOKUP($G435,[1]食材檔!$B$1:$M$65536,11,FALSE)/100*H435</f>
        <v>0</v>
      </c>
    </row>
    <row r="436" spans="4:22">
      <c r="E436" s="52"/>
      <c r="F436" s="53"/>
      <c r="G436" s="12">
        <f>VLOOKUP($E$432,[1]明細總表!$C$1:$AB$65536,11,FALSE)</f>
        <v>0</v>
      </c>
      <c r="H436" s="12">
        <f>VLOOKUP($E$432,[1]明細總表!$C$1:$AB$65536,12,FALSE)</f>
        <v>0</v>
      </c>
      <c r="I436" s="11">
        <f>VLOOKUP($G436,[1]食材檔!$B$1:$I$65536,3,FALSE)</f>
        <v>0</v>
      </c>
      <c r="J436" s="69" t="e">
        <f t="shared" si="26"/>
        <v>#DIV/0!</v>
      </c>
      <c r="K436" s="69"/>
      <c r="L436" s="11">
        <f>VLOOKUP($G436,[1]食材檔!$B$1:$I$65536,4,FALSE)</f>
        <v>0</v>
      </c>
      <c r="M436" s="52">
        <f>VLOOKUP($G436,[1]食材檔!$B$1:$I$65536,7,FALSE)</f>
        <v>0</v>
      </c>
      <c r="N436" s="52">
        <f>VLOOKUP($G436,[1]食材檔!$B$1:$I$65536,8,FALSE)</f>
        <v>0</v>
      </c>
      <c r="O436" s="55" t="e">
        <f t="shared" si="27"/>
        <v>#DIV/0!</v>
      </c>
      <c r="P436" s="42">
        <f>VLOOKUP($G436,[1]食材檔!$B$1:$M$65536,11,FALSE)/100*H436</f>
        <v>0</v>
      </c>
    </row>
    <row r="437" spans="4:22">
      <c r="E437" s="52"/>
      <c r="F437" s="53"/>
      <c r="G437" s="53">
        <f>VLOOKUP($E$432,[1]明細總表!$C$1:$AB$65536,13,FALSE)</f>
        <v>0</v>
      </c>
      <c r="H437" s="53">
        <f>VLOOKUP($E$432,[1]明細總表!$C$1:$AB$65536,14,FALSE)</f>
        <v>0</v>
      </c>
      <c r="I437" s="52">
        <f>VLOOKUP($G437,[1]食材檔!$B$1:$I$65536,3,FALSE)</f>
        <v>0</v>
      </c>
      <c r="J437" s="54" t="e">
        <f t="shared" si="26"/>
        <v>#DIV/0!</v>
      </c>
      <c r="K437" s="54"/>
      <c r="L437" s="52">
        <f>VLOOKUP($G437,[1]食材檔!$B$1:$I$65536,4,FALSE)</f>
        <v>0</v>
      </c>
      <c r="M437" s="52">
        <f>VLOOKUP($G437,[1]食材檔!$B$1:$I$65536,7,FALSE)</f>
        <v>0</v>
      </c>
      <c r="N437" s="52">
        <f>VLOOKUP($G437,[1]食材檔!$B$1:$I$65536,8,FALSE)</f>
        <v>0</v>
      </c>
      <c r="O437" s="55" t="e">
        <f t="shared" si="27"/>
        <v>#DIV/0!</v>
      </c>
      <c r="P437" s="42">
        <f>VLOOKUP($G437,[1]食材檔!$B$1:$M$65536,11,FALSE)/100*H437</f>
        <v>0</v>
      </c>
    </row>
    <row r="438" spans="4:22">
      <c r="E438" s="52"/>
      <c r="F438" s="53"/>
      <c r="G438" s="53">
        <f>VLOOKUP($E$432,[1]明細總表!$C$1:$AB$65536,15,FALSE)</f>
        <v>0</v>
      </c>
      <c r="H438" s="53">
        <f>VLOOKUP($E$432,[1]明細總表!$C$1:$AB$65536,16,FALSE)</f>
        <v>0</v>
      </c>
      <c r="I438" s="52">
        <f>VLOOKUP($G438,[1]食材檔!$B$1:$I$65536,3,FALSE)</f>
        <v>0</v>
      </c>
      <c r="J438" s="54" t="e">
        <f t="shared" si="26"/>
        <v>#DIV/0!</v>
      </c>
      <c r="K438" s="54"/>
      <c r="L438" s="52">
        <f>VLOOKUP($G438,[1]食材檔!$B$1:$I$65536,4,FALSE)</f>
        <v>0</v>
      </c>
      <c r="M438" s="52">
        <f>VLOOKUP($G438,[1]食材檔!$B$1:$I$65536,7,FALSE)</f>
        <v>0</v>
      </c>
      <c r="N438" s="52">
        <f>VLOOKUP($G438,[1]食材檔!$B$1:$I$65536,8,FALSE)</f>
        <v>0</v>
      </c>
      <c r="O438" s="55" t="e">
        <f t="shared" si="27"/>
        <v>#DIV/0!</v>
      </c>
      <c r="P438" s="42">
        <f>VLOOKUP($G438,[1]食材檔!$B$1:$M$65536,11,FALSE)/100*H438</f>
        <v>0</v>
      </c>
    </row>
    <row r="439" spans="4:22">
      <c r="E439" s="52"/>
      <c r="F439" s="53"/>
      <c r="G439" s="53">
        <f>VLOOKUP($E$432,[1]明細總表!$C$1:$AB$65536,17,FALSE)</f>
        <v>0</v>
      </c>
      <c r="H439" s="53">
        <f>VLOOKUP($E$432,[1]明細總表!$C$1:$AB$65536,18,FALSE)</f>
        <v>0</v>
      </c>
      <c r="I439" s="52">
        <f>VLOOKUP($G439,[1]食材檔!$B$1:$I$65536,3,FALSE)</f>
        <v>0</v>
      </c>
      <c r="J439" s="54" t="e">
        <f t="shared" si="26"/>
        <v>#DIV/0!</v>
      </c>
      <c r="K439" s="54"/>
      <c r="L439" s="52">
        <f>VLOOKUP($G439,[1]食材檔!$B$1:$I$65536,4,FALSE)</f>
        <v>0</v>
      </c>
      <c r="M439" s="52">
        <f>VLOOKUP($G439,[1]食材檔!$B$1:$I$65536,7,FALSE)</f>
        <v>0</v>
      </c>
      <c r="N439" s="52">
        <f>VLOOKUP($G439,[1]食材檔!$B$1:$I$65536,8,FALSE)</f>
        <v>0</v>
      </c>
      <c r="O439" s="55" t="e">
        <f t="shared" si="27"/>
        <v>#DIV/0!</v>
      </c>
      <c r="P439" s="42">
        <f>VLOOKUP($G439,[1]食材檔!$B$1:$M$65536,11,FALSE)/100*H439</f>
        <v>0</v>
      </c>
    </row>
    <row r="440" spans="4:22">
      <c r="E440" s="52"/>
      <c r="F440" s="53"/>
      <c r="G440" s="53">
        <f>VLOOKUP($E$432,[1]明細總表!$C$1:$AB$65536,19,FALSE)</f>
        <v>0</v>
      </c>
      <c r="H440" s="53">
        <f>VLOOKUP($E$432,[1]明細總表!$C$1:$AB$65536,20,FALSE)</f>
        <v>0</v>
      </c>
      <c r="I440" s="52">
        <f>VLOOKUP($G440,[1]食材檔!$B$1:$I$65536,3,FALSE)</f>
        <v>0</v>
      </c>
      <c r="J440" s="54" t="e">
        <f t="shared" si="26"/>
        <v>#DIV/0!</v>
      </c>
      <c r="K440" s="54"/>
      <c r="L440" s="52">
        <f>VLOOKUP($G440,[1]食材檔!$B$1:$I$65536,4,FALSE)</f>
        <v>0</v>
      </c>
      <c r="M440" s="52">
        <f>VLOOKUP($G440,[1]食材檔!$B$1:$I$65536,7,FALSE)</f>
        <v>0</v>
      </c>
      <c r="N440" s="52">
        <f>VLOOKUP($G440,[1]食材檔!$B$1:$I$65536,8,FALSE)</f>
        <v>0</v>
      </c>
      <c r="O440" s="55" t="e">
        <f t="shared" si="27"/>
        <v>#DIV/0!</v>
      </c>
      <c r="P440" s="42">
        <f>VLOOKUP($G440,[1]食材檔!$B$1:$M$65536,11,FALSE)/100*H440</f>
        <v>0</v>
      </c>
    </row>
    <row r="441" spans="4:22">
      <c r="E441" s="68"/>
      <c r="F441" s="53"/>
      <c r="G441" s="53" t="s">
        <v>153</v>
      </c>
      <c r="H441" s="12">
        <f>VLOOKUP($E$432,[1]明細總表!$C$1:$AB$65536,22,FALSE)</f>
        <v>0</v>
      </c>
      <c r="I441" s="11">
        <f>VLOOKUP($G441,[1]食材檔!$B$1:$I$65536,3,FALSE)</f>
        <v>1000</v>
      </c>
      <c r="J441" s="69">
        <f t="shared" si="26"/>
        <v>0</v>
      </c>
      <c r="K441" s="69"/>
      <c r="L441" s="52" t="str">
        <f>VLOOKUP($G441,[1]食材檔!$B$1:$I$65536,4,FALSE)</f>
        <v>kg</v>
      </c>
      <c r="M441" s="52">
        <f>VLOOKUP($G441,[1]食材檔!$B$1:$I$65536,7,FALSE)</f>
        <v>35</v>
      </c>
      <c r="N441" s="52">
        <f>VLOOKUP($G441,[1]食材檔!$B$1:$I$65536,8,FALSE)-2</f>
        <v>0</v>
      </c>
      <c r="O441" s="55">
        <f t="shared" si="27"/>
        <v>0</v>
      </c>
      <c r="P441" s="42">
        <f>VLOOKUP($G441,[1]食材檔!$B$1:$M$65536,11,FALSE)/100*H441</f>
        <v>0</v>
      </c>
    </row>
    <row r="442" spans="4:22">
      <c r="D442" s="13">
        <f>SUM(H442:H446)</f>
        <v>85.5</v>
      </c>
      <c r="E442" s="38" t="str">
        <f>VLOOKUP(G418,[1]麗山菜單!B12:H12,6,FALSE)</f>
        <v>蔥酥A菜</v>
      </c>
      <c r="F442" s="39">
        <f>VLOOKUP($E$442,[1]明細總表!$C$1:$AB$65536,2,FALSE)</f>
        <v>2</v>
      </c>
      <c r="G442" s="39" t="str">
        <f>VLOOKUP($E$442,[1]明細總表!$C$1:$AB$65536,3,FALSE)</f>
        <v>A菜(切)</v>
      </c>
      <c r="H442" s="39">
        <f>VLOOKUP($E$442,[1]明細總表!$C$1:$AB$65536,4,FALSE)</f>
        <v>85</v>
      </c>
      <c r="I442" s="38">
        <f>VLOOKUP($G442,[1]食材檔!$B$1:$I$65536,3,FALSE)</f>
        <v>1000</v>
      </c>
      <c r="J442" s="56">
        <f t="shared" si="26"/>
        <v>193.715</v>
      </c>
      <c r="K442" s="88"/>
      <c r="L442" s="38" t="str">
        <f>VLOOKUP($G442,[1]食材檔!$B$1:$I$65536,4,FALSE)</f>
        <v>kg</v>
      </c>
      <c r="M442" s="38">
        <f>VLOOKUP($G442,[1]食材檔!$B$1:$I$65536,7,FALSE)</f>
        <v>100</v>
      </c>
      <c r="N442" s="38">
        <f>VLOOKUP($G442,[1]食材檔!$B$1:$I$65536,8,FALSE)</f>
        <v>3</v>
      </c>
      <c r="O442" s="41">
        <f t="shared" si="27"/>
        <v>0.85</v>
      </c>
      <c r="P442" s="42">
        <f>VLOOKUP($G442,[1]食材檔!$B$1:$M$65536,11,FALSE)/100*H442</f>
        <v>33.15</v>
      </c>
      <c r="V442" s="57">
        <f>E417/E418*J442</f>
        <v>97.580000000000013</v>
      </c>
    </row>
    <row r="443" spans="4:22">
      <c r="E443" s="38"/>
      <c r="F443" s="39"/>
      <c r="G443" s="39" t="str">
        <f>VLOOKUP($E$442,[1]明細總表!$C$1:$AB$65536,5,FALSE)</f>
        <v>紅蔥末</v>
      </c>
      <c r="H443" s="39">
        <f>VLOOKUP($E$442,[1]明細總表!$C$1:$AB$65536,6,FALSE)</f>
        <v>0.5</v>
      </c>
      <c r="I443" s="38">
        <f>VLOOKUP($G443,[1]食材檔!$B$1:$I$65536,3,FALSE)</f>
        <v>1000</v>
      </c>
      <c r="J443" s="56">
        <f t="shared" si="26"/>
        <v>1.1395</v>
      </c>
      <c r="K443" s="56"/>
      <c r="L443" s="38" t="str">
        <f>VLOOKUP($G443,[1]食材檔!$B$1:$I$65536,4,FALSE)</f>
        <v>kg</v>
      </c>
      <c r="M443" s="38">
        <f>VLOOKUP($G443,[1]食材檔!$B$1:$I$65536,7,FALSE)</f>
        <v>100</v>
      </c>
      <c r="N443" s="38">
        <f>VLOOKUP($G443,[1]食材檔!$B$1:$I$65536,8,FALSE)</f>
        <v>3</v>
      </c>
      <c r="O443" s="41">
        <f t="shared" si="27"/>
        <v>5.0000000000000001E-3</v>
      </c>
      <c r="P443" s="42">
        <f>VLOOKUP($G443,[1]食材檔!$B$1:$M$65536,11,FALSE)/100*H443</f>
        <v>0.105</v>
      </c>
      <c r="V443" s="58">
        <f>F417/E418*J442</f>
        <v>96.134999999999991</v>
      </c>
    </row>
    <row r="444" spans="4:22">
      <c r="E444" s="38"/>
      <c r="F444" s="39"/>
      <c r="G444" s="39">
        <f>VLOOKUP($E$442,[1]明細總表!$C$1:$AB$65536,7,FALSE)</f>
        <v>0</v>
      </c>
      <c r="H444" s="39">
        <f>VLOOKUP($E$442,[1]明細總表!$C$1:$AB$65536,8,FALSE)</f>
        <v>0</v>
      </c>
      <c r="I444" s="38">
        <f>VLOOKUP($G444,[1]食材檔!$B$1:$I$65536,3,FALSE)</f>
        <v>0</v>
      </c>
      <c r="J444" s="56" t="e">
        <f t="shared" si="26"/>
        <v>#DIV/0!</v>
      </c>
      <c r="K444" s="56"/>
      <c r="L444" s="38">
        <f>VLOOKUP($G444,[1]食材檔!$B$1:$I$65536,4,FALSE)</f>
        <v>0</v>
      </c>
      <c r="M444" s="38">
        <f>VLOOKUP($G444,[1]食材檔!$B$1:$I$65536,7,FALSE)</f>
        <v>0</v>
      </c>
      <c r="N444" s="38">
        <f>VLOOKUP($G444,[1]食材檔!$B$1:$I$65536,8,FALSE)</f>
        <v>0</v>
      </c>
      <c r="O444" s="41" t="e">
        <f t="shared" si="27"/>
        <v>#DIV/0!</v>
      </c>
      <c r="P444" s="42">
        <f>VLOOKUP($G444,[1]食材檔!$B$1:$M$65536,11,FALSE)/100*H444</f>
        <v>0</v>
      </c>
    </row>
    <row r="445" spans="4:22">
      <c r="E445" s="38"/>
      <c r="F445" s="39"/>
      <c r="G445" s="39">
        <f>VLOOKUP($E$442,[1]明細總表!$C$1:$AB$65536,9,FALSE)</f>
        <v>0</v>
      </c>
      <c r="H445" s="39">
        <f>VLOOKUP($E$442,[1]明細總表!$C$1:$AB$65536,10,FALSE)</f>
        <v>0</v>
      </c>
      <c r="I445" s="38">
        <f>VLOOKUP($G445,[1]食材檔!$B$1:$I$65536,3,FALSE)</f>
        <v>0</v>
      </c>
      <c r="J445" s="56" t="e">
        <f t="shared" si="26"/>
        <v>#DIV/0!</v>
      </c>
      <c r="K445" s="56"/>
      <c r="L445" s="38">
        <f>VLOOKUP($G445,[1]食材檔!$B$1:$I$65536,4,FALSE)</f>
        <v>0</v>
      </c>
      <c r="M445" s="38">
        <f>VLOOKUP($G445,[1]食材檔!$B$1:$I$65536,7,FALSE)</f>
        <v>0</v>
      </c>
      <c r="N445" s="38">
        <f>VLOOKUP($G445,[1]食材檔!$B$1:$I$65536,8,FALSE)</f>
        <v>0</v>
      </c>
      <c r="O445" s="41" t="e">
        <f t="shared" si="27"/>
        <v>#DIV/0!</v>
      </c>
      <c r="P445" s="42">
        <f>VLOOKUP($G445,[1]食材檔!$B$1:$M$65536,11,FALSE)/100*H445</f>
        <v>0</v>
      </c>
    </row>
    <row r="446" spans="4:22">
      <c r="E446" s="38"/>
      <c r="F446" s="39"/>
      <c r="G446" s="39">
        <f>VLOOKUP($E$442,[1]明細總表!$C$1:$AB$65536,11,FALSE)</f>
        <v>0</v>
      </c>
      <c r="H446" s="39">
        <f>VLOOKUP($E$442,[1]明細總表!$C$1:$AB$65536,12,FALSE)</f>
        <v>0</v>
      </c>
      <c r="I446" s="38">
        <f>VLOOKUP($G446,[1]食材檔!$B$1:$I$65536,3,FALSE)</f>
        <v>0</v>
      </c>
      <c r="J446" s="56" t="e">
        <f t="shared" si="26"/>
        <v>#DIV/0!</v>
      </c>
      <c r="K446" s="56"/>
      <c r="L446" s="38">
        <f>VLOOKUP($G446,[1]食材檔!$B$1:$I$65536,4,FALSE)</f>
        <v>0</v>
      </c>
      <c r="M446" s="38">
        <f>VLOOKUP($G446,[1]食材檔!$B$1:$I$65536,7,FALSE)</f>
        <v>0</v>
      </c>
      <c r="N446" s="38">
        <f>VLOOKUP($G446,[1]食材檔!$B$1:$I$65536,8,FALSE)</f>
        <v>0</v>
      </c>
      <c r="O446" s="41" t="e">
        <f t="shared" si="27"/>
        <v>#DIV/0!</v>
      </c>
      <c r="P446" s="42">
        <f>VLOOKUP($G446,[1]食材檔!$B$1:$M$65536,11,FALSE)/100*H446</f>
        <v>0</v>
      </c>
    </row>
    <row r="447" spans="4:22">
      <c r="D447" s="13">
        <f>SUM(H447:H456)</f>
        <v>7</v>
      </c>
      <c r="E447" s="52" t="str">
        <f>VLOOKUP(G418,[1]麗山菜單!B12:H12,7,FALSE)</f>
        <v>紫菜蛋花湯</v>
      </c>
      <c r="F447" s="53">
        <f>VLOOKUP($E$447,[1]明細總表!$C$1:$AB$65536,2,FALSE)</f>
        <v>3</v>
      </c>
      <c r="G447" s="53" t="str">
        <f>VLOOKUP($E$447,[1]明細總表!$C$1:$AB$65536,3,FALSE)</f>
        <v>紫菜片</v>
      </c>
      <c r="H447" s="53">
        <f>VLOOKUP($E$447,[1]明細總表!$C$1:$AB$65536,4,FALSE)-1</f>
        <v>0</v>
      </c>
      <c r="I447" s="52">
        <f>VLOOKUP($G447,[1]食材檔!$B$1:$I$65536,3,FALSE)</f>
        <v>1000</v>
      </c>
      <c r="J447" s="54">
        <f t="shared" si="26"/>
        <v>0</v>
      </c>
      <c r="K447" s="54"/>
      <c r="L447" s="52" t="str">
        <f>VLOOKUP($G447,[1]食材檔!$B$1:$I$65536,4,FALSE)</f>
        <v>kg</v>
      </c>
      <c r="M447" s="52">
        <f>VLOOKUP($G447,[1]食材檔!$B$1:$I$65536,7,FALSE)</f>
        <v>100</v>
      </c>
      <c r="N447" s="52">
        <f>VLOOKUP($G447,[1]食材檔!$B$1:$I$65536,8,FALSE)</f>
        <v>3</v>
      </c>
      <c r="O447" s="55">
        <f t="shared" si="27"/>
        <v>0</v>
      </c>
      <c r="P447" s="42">
        <f>VLOOKUP($G447,[1]食材檔!$B$1:$M$65536,11,FALSE)/100*H447</f>
        <v>0</v>
      </c>
    </row>
    <row r="448" spans="4:22">
      <c r="E448" s="52"/>
      <c r="F448" s="53"/>
      <c r="G448" s="53" t="str">
        <f>VLOOKUP($E$447,[1]明細總表!$C$1:$AB$65536,5,FALSE)</f>
        <v>CAS殼蛋</v>
      </c>
      <c r="H448" s="53">
        <f>VLOOKUP($E$447,[1]明細總表!$C$1:$AB$65536,6,FALSE)</f>
        <v>5</v>
      </c>
      <c r="I448" s="52">
        <f>VLOOKUP($G448,[1]食材檔!$B$1:$I$65536,3,FALSE)</f>
        <v>1000</v>
      </c>
      <c r="J448" s="54">
        <f t="shared" si="26"/>
        <v>11.395</v>
      </c>
      <c r="K448" s="54"/>
      <c r="L448" s="52" t="str">
        <f>VLOOKUP($G448,[1]食材檔!$B$1:$I$65536,4,FALSE)</f>
        <v>kg</v>
      </c>
      <c r="M448" s="52">
        <f>VLOOKUP($G448,[1]食材檔!$B$1:$I$65536,7,FALSE)</f>
        <v>63</v>
      </c>
      <c r="N448" s="52">
        <f>VLOOKUP($G448,[1]食材檔!$B$1:$I$65536,8,FALSE)</f>
        <v>2</v>
      </c>
      <c r="O448" s="55">
        <f t="shared" si="27"/>
        <v>7.9365079365079361E-2</v>
      </c>
      <c r="P448" s="42">
        <f>VLOOKUP($G448,[1]食材檔!$B$1:$M$65536,11,FALSE)/100*H448</f>
        <v>2.4</v>
      </c>
    </row>
    <row r="449" spans="4:16">
      <c r="E449" s="52"/>
      <c r="F449" s="53"/>
      <c r="G449" s="53" t="str">
        <f>VLOOKUP($E$447,[1]明細總表!$C$1:$AB$65536,7,FALSE)</f>
        <v>青蔥珠</v>
      </c>
      <c r="H449" s="53">
        <f>VLOOKUP($E$447,[1]明細總表!$C$1:$AB$65536,8,FALSE)</f>
        <v>2</v>
      </c>
      <c r="I449" s="52">
        <f>VLOOKUP($G449,[1]食材檔!$B$1:$I$65536,3,FALSE)</f>
        <v>1000</v>
      </c>
      <c r="J449" s="54">
        <f t="shared" si="26"/>
        <v>4.5579999999999998</v>
      </c>
      <c r="K449" s="54"/>
      <c r="L449" s="52" t="str">
        <f>VLOOKUP($G449,[1]食材檔!$B$1:$I$65536,4,FALSE)</f>
        <v>kg</v>
      </c>
      <c r="M449" s="52">
        <f>VLOOKUP($G449,[1]食材檔!$B$1:$I$65536,7,FALSE)</f>
        <v>100</v>
      </c>
      <c r="N449" s="52">
        <f>VLOOKUP($G449,[1]食材檔!$B$1:$I$65536,8,FALSE)</f>
        <v>3</v>
      </c>
      <c r="O449" s="55">
        <f t="shared" si="27"/>
        <v>0.02</v>
      </c>
      <c r="P449" s="42">
        <f>VLOOKUP($G449,[1]食材檔!$B$1:$M$65536,11,FALSE)/100*H449</f>
        <v>0.94</v>
      </c>
    </row>
    <row r="450" spans="4:16">
      <c r="E450" s="52"/>
      <c r="F450" s="53"/>
      <c r="G450" s="53">
        <f>VLOOKUP($E$447,[1]明細總表!$C$1:$AB$65536,9,FALSE)</f>
        <v>0</v>
      </c>
      <c r="H450" s="53">
        <f>VLOOKUP($E$447,[1]明細總表!$C$1:$AB$65536,10,FALSE)</f>
        <v>0</v>
      </c>
      <c r="I450" s="52">
        <f>VLOOKUP($G450,[1]食材檔!$B$1:$I$65536,3,FALSE)</f>
        <v>0</v>
      </c>
      <c r="J450" s="54" t="e">
        <f t="shared" si="26"/>
        <v>#DIV/0!</v>
      </c>
      <c r="K450" s="54"/>
      <c r="L450" s="52">
        <f>VLOOKUP($G450,[1]食材檔!$B$1:$I$65536,4,FALSE)</f>
        <v>0</v>
      </c>
      <c r="M450" s="52">
        <f>VLOOKUP($G450,[1]食材檔!$B$1:$I$65536,7,FALSE)</f>
        <v>0</v>
      </c>
      <c r="N450" s="52">
        <f>VLOOKUP($G450,[1]食材檔!$B$1:$I$65536,8,FALSE)</f>
        <v>0</v>
      </c>
      <c r="O450" s="55" t="e">
        <f t="shared" si="27"/>
        <v>#DIV/0!</v>
      </c>
      <c r="P450" s="42">
        <f>VLOOKUP($G450,[1]食材檔!$B$1:$M$65536,11,FALSE)/100*H450</f>
        <v>0</v>
      </c>
    </row>
    <row r="451" spans="4:16">
      <c r="E451" s="52"/>
      <c r="F451" s="53"/>
      <c r="G451" s="53">
        <f>VLOOKUP($E$447,[1]明細總表!$C$1:$AB$65536,11,FALSE)</f>
        <v>0</v>
      </c>
      <c r="H451" s="53">
        <f>VLOOKUP($E$447,[1]明細總表!$C$1:$AB$65536,12,FALSE)</f>
        <v>0</v>
      </c>
      <c r="I451" s="52">
        <f>VLOOKUP($G451,[1]食材檔!$B$1:$I$65536,3,FALSE)</f>
        <v>0</v>
      </c>
      <c r="J451" s="54" t="e">
        <f t="shared" si="26"/>
        <v>#DIV/0!</v>
      </c>
      <c r="K451" s="54"/>
      <c r="L451" s="52">
        <f>VLOOKUP($G451,[1]食材檔!$B$1:$I$65536,4,FALSE)</f>
        <v>0</v>
      </c>
      <c r="M451" s="52">
        <f>VLOOKUP($G451,[1]食材檔!$B$1:$I$65536,7,FALSE)</f>
        <v>0</v>
      </c>
      <c r="N451" s="52">
        <f>VLOOKUP($G451,[1]食材檔!$B$1:$I$65536,8,FALSE)</f>
        <v>0</v>
      </c>
      <c r="O451" s="55" t="e">
        <f t="shared" si="27"/>
        <v>#DIV/0!</v>
      </c>
      <c r="P451" s="42">
        <f>VLOOKUP($G451,[1]食材檔!$B$1:$M$65536,11,FALSE)/100*H451</f>
        <v>0</v>
      </c>
    </row>
    <row r="452" spans="4:16">
      <c r="E452" s="52"/>
      <c r="F452" s="53"/>
      <c r="G452" s="53">
        <f>VLOOKUP($E$447,[1]明細總表!$C$1:$AB$65536,13,FALSE)</f>
        <v>0</v>
      </c>
      <c r="H452" s="53">
        <f>VLOOKUP($E$447,[1]明細總表!$C$1:$AB$65536,14,FALSE)</f>
        <v>0</v>
      </c>
      <c r="I452" s="52">
        <f>VLOOKUP($G452,[1]食材檔!$B$1:$I$65536,3,FALSE)</f>
        <v>0</v>
      </c>
      <c r="J452" s="54" t="e">
        <f t="shared" si="26"/>
        <v>#DIV/0!</v>
      </c>
      <c r="K452" s="54"/>
      <c r="L452" s="52">
        <f>VLOOKUP($G452,[1]食材檔!$B$1:$I$65536,4,FALSE)</f>
        <v>0</v>
      </c>
      <c r="M452" s="52">
        <f>VLOOKUP($G452,[1]食材檔!$B$1:$I$65536,7,FALSE)</f>
        <v>0</v>
      </c>
      <c r="N452" s="52">
        <f>VLOOKUP($G452,[1]食材檔!$B$1:$I$65536,8,FALSE)</f>
        <v>0</v>
      </c>
      <c r="O452" s="55" t="e">
        <f t="shared" si="27"/>
        <v>#DIV/0!</v>
      </c>
      <c r="P452" s="42">
        <f>VLOOKUP($G452,[1]食材檔!$B$1:$M$65536,11,FALSE)/100*H452</f>
        <v>0</v>
      </c>
    </row>
    <row r="453" spans="4:16">
      <c r="E453" s="52"/>
      <c r="F453" s="53"/>
      <c r="G453" s="53">
        <f>VLOOKUP($E$447,[1]明細總表!$C$1:$AB$65536,15,FALSE)</f>
        <v>0</v>
      </c>
      <c r="H453" s="53">
        <f>VLOOKUP($E$447,[1]明細總表!$C$1:$AB$65536,16,FALSE)</f>
        <v>0</v>
      </c>
      <c r="I453" s="52">
        <f>VLOOKUP($G453,[1]食材檔!$B$1:$I$65536,3,FALSE)</f>
        <v>0</v>
      </c>
      <c r="J453" s="54" t="e">
        <f t="shared" si="26"/>
        <v>#DIV/0!</v>
      </c>
      <c r="K453" s="54"/>
      <c r="L453" s="52">
        <f>VLOOKUP($G453,[1]食材檔!$B$1:$I$65536,4,FALSE)</f>
        <v>0</v>
      </c>
      <c r="M453" s="52">
        <f>VLOOKUP($G453,[1]食材檔!$B$1:$I$65536,7,FALSE)</f>
        <v>0</v>
      </c>
      <c r="N453" s="52">
        <f>VLOOKUP($G453,[1]食材檔!$B$1:$I$65536,8,FALSE)</f>
        <v>0</v>
      </c>
      <c r="O453" s="55" t="e">
        <f t="shared" si="27"/>
        <v>#DIV/0!</v>
      </c>
      <c r="P453" s="42">
        <f>VLOOKUP($G453,[1]食材檔!$B$1:$M$65536,11,FALSE)/100*H453</f>
        <v>0</v>
      </c>
    </row>
    <row r="454" spans="4:16">
      <c r="E454" s="52"/>
      <c r="F454" s="53"/>
      <c r="G454" s="53">
        <f>VLOOKUP($E$447,[1]明細總表!$C$1:$AB$65536,17,FALSE)</f>
        <v>0</v>
      </c>
      <c r="H454" s="53">
        <f>VLOOKUP($E$447,[1]明細總表!$C$1:$AB$65536,18,FALSE)</f>
        <v>0</v>
      </c>
      <c r="I454" s="52">
        <f>VLOOKUP($G454,[1]食材檔!$B$1:$I$65536,3,FALSE)</f>
        <v>0</v>
      </c>
      <c r="J454" s="54" t="e">
        <f t="shared" si="26"/>
        <v>#DIV/0!</v>
      </c>
      <c r="K454" s="54"/>
      <c r="L454" s="52">
        <f>VLOOKUP($G454,[1]食材檔!$B$1:$I$65536,4,FALSE)</f>
        <v>0</v>
      </c>
      <c r="M454" s="52">
        <f>VLOOKUP($G454,[1]食材檔!$B$1:$I$65536,7,FALSE)</f>
        <v>0</v>
      </c>
      <c r="N454" s="52">
        <f>VLOOKUP($G454,[1]食材檔!$B$1:$I$65536,8,FALSE)</f>
        <v>0</v>
      </c>
      <c r="O454" s="55" t="e">
        <f t="shared" si="27"/>
        <v>#DIV/0!</v>
      </c>
      <c r="P454" s="42">
        <f>VLOOKUP($G454,[1]食材檔!$B$1:$M$65536,11,FALSE)/100*H454</f>
        <v>0</v>
      </c>
    </row>
    <row r="455" spans="4:16">
      <c r="E455" s="52"/>
      <c r="F455" s="53"/>
      <c r="G455" s="53">
        <f>VLOOKUP($E$447,[1]明細總表!$C$1:$AB$65536,19,FALSE)</f>
        <v>0</v>
      </c>
      <c r="H455" s="53">
        <f>VLOOKUP($E$447,[1]明細總表!$C$1:$AB$65536,20,FALSE)</f>
        <v>0</v>
      </c>
      <c r="I455" s="52">
        <f>VLOOKUP($G455,[1]食材檔!$B$1:$I$65536,3,FALSE)</f>
        <v>0</v>
      </c>
      <c r="J455" s="54" t="e">
        <f t="shared" si="26"/>
        <v>#DIV/0!</v>
      </c>
      <c r="K455" s="54"/>
      <c r="L455" s="52">
        <f>VLOOKUP($G455,[1]食材檔!$B$1:$I$65536,4,FALSE)</f>
        <v>0</v>
      </c>
      <c r="M455" s="52">
        <f>VLOOKUP($G455,[1]食材檔!$B$1:$I$65536,7,FALSE)</f>
        <v>0</v>
      </c>
      <c r="N455" s="52">
        <f>VLOOKUP($G455,[1]食材檔!$B$1:$I$65536,8,FALSE)</f>
        <v>0</v>
      </c>
      <c r="O455" s="55" t="e">
        <f t="shared" si="27"/>
        <v>#DIV/0!</v>
      </c>
      <c r="P455" s="42">
        <f>VLOOKUP($G455,[1]食材檔!$B$1:$M$65536,11,FALSE)/100*H455</f>
        <v>0</v>
      </c>
    </row>
    <row r="456" spans="4:16">
      <c r="E456" s="52"/>
      <c r="F456" s="53"/>
      <c r="G456" s="53">
        <f>VLOOKUP($E$447,[1]明細總表!$C$1:$AB$65536,21,FALSE)</f>
        <v>0</v>
      </c>
      <c r="H456" s="53">
        <f>VLOOKUP($E$447,[1]明細總表!$C$1:$AB$65536,22,FALSE)</f>
        <v>0</v>
      </c>
      <c r="I456" s="52">
        <f>VLOOKUP($G456,[1]食材檔!$B$1:$I$65536,3,FALSE)</f>
        <v>0</v>
      </c>
      <c r="J456" s="54" t="e">
        <f t="shared" si="26"/>
        <v>#DIV/0!</v>
      </c>
      <c r="K456" s="54"/>
      <c r="L456" s="52">
        <f>VLOOKUP($G456,[1]食材檔!$B$1:$I$65536,4,FALSE)</f>
        <v>0</v>
      </c>
      <c r="M456" s="52">
        <f>VLOOKUP($G456,[1]食材檔!$B$1:$I$65536,7,FALSE)</f>
        <v>0</v>
      </c>
      <c r="N456" s="52">
        <f>VLOOKUP($G456,[1]食材檔!$B$1:$I$65536,8,FALSE)</f>
        <v>0</v>
      </c>
      <c r="O456" s="55" t="e">
        <f t="shared" si="27"/>
        <v>#DIV/0!</v>
      </c>
      <c r="P456" s="42">
        <f>VLOOKUP($G456,[1]食材檔!$B$1:$M$65536,11,FALSE)/100*H456</f>
        <v>0</v>
      </c>
    </row>
    <row r="457" spans="4:16">
      <c r="D457" s="13">
        <f>SUM(H457:H459)</f>
        <v>0</v>
      </c>
      <c r="E457" s="38">
        <f>VLOOKUP(G418,[1]麗山菜單!B12:H12,3,FALSE)</f>
        <v>0</v>
      </c>
      <c r="F457" s="39">
        <f>VLOOKUP($E$457,[1]明細總表!$C$1:$AB$65536,2,FALSE)</f>
        <v>0</v>
      </c>
      <c r="G457" s="39">
        <f>VLOOKUP($E$457,[1]明細總表!$C$1:$AB$65536,3,FALSE)</f>
        <v>0</v>
      </c>
      <c r="H457" s="39">
        <f>VLOOKUP($E$457,[1]明細總表!$C$1:$AB$65536,4,FALSE)</f>
        <v>0</v>
      </c>
      <c r="I457" s="38">
        <f>VLOOKUP($G457,[1]食材檔!$B$1:$I$65536,3,FALSE)</f>
        <v>0</v>
      </c>
      <c r="J457" s="56" t="e">
        <f t="shared" si="26"/>
        <v>#DIV/0!</v>
      </c>
      <c r="K457" s="56"/>
      <c r="L457" s="38">
        <f>VLOOKUP($G457,[1]食材檔!$B$1:$I$65536,4,FALSE)</f>
        <v>0</v>
      </c>
      <c r="M457" s="38">
        <f>VLOOKUP($G457,[1]食材檔!$B$1:$I$65536,7,FALSE)</f>
        <v>0</v>
      </c>
      <c r="N457" s="38">
        <f>VLOOKUP($G457,[1]食材檔!$B$1:$I$65536,8,FALSE)</f>
        <v>0</v>
      </c>
      <c r="O457" s="41" t="e">
        <f t="shared" si="27"/>
        <v>#DIV/0!</v>
      </c>
      <c r="P457" s="42">
        <f>VLOOKUP($G457,[1]食材檔!$B$1:$M$65536,11,FALSE)/100*H457</f>
        <v>0</v>
      </c>
    </row>
    <row r="458" spans="4:16">
      <c r="E458" s="38"/>
      <c r="F458" s="39"/>
      <c r="G458" s="39">
        <f>VLOOKUP($E$457,[1]明細總表!$C$1:$AB$65536,5,FALSE)</f>
        <v>0</v>
      </c>
      <c r="H458" s="39">
        <f>VLOOKUP($E$457,[1]明細總表!$C$1:$AB$65536,6,FALSE)</f>
        <v>0</v>
      </c>
      <c r="I458" s="38">
        <f>VLOOKUP($G458,[1]食材檔!$B$1:$I$65536,3,FALSE)</f>
        <v>0</v>
      </c>
      <c r="J458" s="56" t="e">
        <f t="shared" si="26"/>
        <v>#DIV/0!</v>
      </c>
      <c r="K458" s="56"/>
      <c r="L458" s="38">
        <f>VLOOKUP($G458,[1]食材檔!$B$1:$I$65536,4,FALSE)</f>
        <v>0</v>
      </c>
      <c r="M458" s="38">
        <f>VLOOKUP($G458,[1]食材檔!$B$1:$I$65536,7,FALSE)</f>
        <v>0</v>
      </c>
      <c r="N458" s="38">
        <f>VLOOKUP($G458,[1]食材檔!$B$1:$I$65536,8,FALSE)</f>
        <v>0</v>
      </c>
      <c r="O458" s="41" t="e">
        <f t="shared" si="27"/>
        <v>#DIV/0!</v>
      </c>
      <c r="P458" s="42">
        <f>VLOOKUP($G458,[1]食材檔!$B$1:$M$65536,11,FALSE)/100*H458</f>
        <v>0</v>
      </c>
    </row>
    <row r="459" spans="4:16">
      <c r="E459" s="38" t="s">
        <v>115</v>
      </c>
      <c r="F459" s="39">
        <v>1</v>
      </c>
      <c r="G459" s="39" t="s">
        <v>116</v>
      </c>
      <c r="H459" s="39">
        <f>J459*1000/E418</f>
        <v>0</v>
      </c>
      <c r="I459" s="38"/>
      <c r="J459" s="56"/>
      <c r="K459" s="56"/>
      <c r="L459" s="38" t="s">
        <v>91</v>
      </c>
      <c r="M459" s="38">
        <v>5</v>
      </c>
      <c r="N459" s="38">
        <v>6</v>
      </c>
      <c r="O459" s="41">
        <f t="shared" si="27"/>
        <v>0</v>
      </c>
      <c r="P459" s="42">
        <f>VLOOKUP($G459,[1]食材檔!$B$1:$M$65536,11,FALSE)/100*H459</f>
        <v>0</v>
      </c>
    </row>
    <row r="460" spans="4:16">
      <c r="E460" s="52" t="s">
        <v>117</v>
      </c>
      <c r="F460" s="53"/>
      <c r="G460" s="53" t="s">
        <v>118</v>
      </c>
      <c r="H460" s="52"/>
      <c r="I460" s="52"/>
      <c r="J460" s="54"/>
      <c r="K460" s="54"/>
      <c r="L460" s="52" t="s">
        <v>91</v>
      </c>
      <c r="M460" s="52"/>
      <c r="N460" s="52"/>
      <c r="O460" s="55"/>
      <c r="P460" s="42">
        <f>VLOOKUP($G460,[1]食材檔!$B$1:$M$65536,11,FALSE)/100*H460</f>
        <v>0</v>
      </c>
    </row>
    <row r="461" spans="4:16">
      <c r="E461" s="52"/>
      <c r="F461" s="53"/>
      <c r="G461" s="53" t="s">
        <v>31</v>
      </c>
      <c r="H461" s="52"/>
      <c r="I461" s="52"/>
      <c r="J461" s="54"/>
      <c r="K461" s="54"/>
      <c r="L461" s="52" t="s">
        <v>91</v>
      </c>
      <c r="M461" s="52"/>
      <c r="N461" s="52"/>
      <c r="O461" s="55"/>
      <c r="P461" s="42">
        <f>VLOOKUP($G461,[1]食材檔!$B$1:$M$65536,11,FALSE)/100*H461</f>
        <v>0</v>
      </c>
    </row>
    <row r="462" spans="4:16">
      <c r="E462" s="52"/>
      <c r="F462" s="53"/>
      <c r="G462" s="53" t="s">
        <v>119</v>
      </c>
      <c r="H462" s="52"/>
      <c r="I462" s="52"/>
      <c r="J462" s="54"/>
      <c r="K462" s="54"/>
      <c r="L462" s="52" t="s">
        <v>91</v>
      </c>
      <c r="M462" s="52"/>
      <c r="N462" s="52"/>
      <c r="O462" s="55"/>
      <c r="P462" s="42">
        <f>VLOOKUP($G462,[1]食材檔!$B$1:$M$65536,11,FALSE)/100*H462</f>
        <v>0</v>
      </c>
    </row>
    <row r="463" spans="4:16">
      <c r="D463" s="16"/>
      <c r="E463" s="19">
        <f>VLOOKUP($H$464,[1]人數!$L$1:$S$65536,6,FALSE)</f>
        <v>1264</v>
      </c>
      <c r="F463" s="20">
        <f>VLOOKUP($H$464,[1]人數!$L$1:$S$65536,7,FALSE)</f>
        <v>1573</v>
      </c>
      <c r="G463" s="21"/>
    </row>
    <row r="464" spans="4:16">
      <c r="D464" s="16"/>
      <c r="E464" s="4">
        <f>VLOOKUP($H$464,[1]人數!$L$1:$S$65536,8,FALSE)</f>
        <v>2837</v>
      </c>
      <c r="G464" s="22">
        <f>[1]麗山菜單!B13</f>
        <v>45061</v>
      </c>
      <c r="H464" s="23" t="str">
        <f>VLOOKUP(G4,[1]麗山菜單!A13:I13,3,TRUE)</f>
        <v>一</v>
      </c>
      <c r="J464" s="24"/>
      <c r="K464" s="24"/>
      <c r="L464" s="13" t="str">
        <f>VLOOKUP(G464,[1]麗山菜單!A13:I13,4,TRUE)</f>
        <v>紫米飯</v>
      </c>
    </row>
    <row r="465" spans="4:21">
      <c r="D465" s="61" t="s">
        <v>120</v>
      </c>
      <c r="E465" s="26" t="s">
        <v>93</v>
      </c>
      <c r="F465" s="7" t="s">
        <v>94</v>
      </c>
      <c r="G465" s="26" t="s">
        <v>121</v>
      </c>
      <c r="H465" s="26" t="s">
        <v>122</v>
      </c>
      <c r="I465" s="27" t="s">
        <v>97</v>
      </c>
      <c r="J465" s="28" t="s">
        <v>123</v>
      </c>
      <c r="K465" s="28"/>
      <c r="L465" s="29" t="s">
        <v>99</v>
      </c>
      <c r="M465" s="30" t="s">
        <v>124</v>
      </c>
      <c r="N465" s="31" t="s">
        <v>125</v>
      </c>
      <c r="O465" s="32" t="s">
        <v>126</v>
      </c>
      <c r="P465" s="33" t="s">
        <v>127</v>
      </c>
      <c r="Q465" s="13" t="s">
        <v>128</v>
      </c>
      <c r="R465" s="43">
        <f>SUMIFS(O466:O505,N466:N505,1)</f>
        <v>4.0476190476190474</v>
      </c>
      <c r="S465" s="35" t="s">
        <v>129</v>
      </c>
      <c r="T465" s="36">
        <f>R465*2+R466*7+R467*1+R470*8</f>
        <v>28.610238095238095</v>
      </c>
      <c r="U465" s="37">
        <f>T465*4/T468</f>
        <v>0.16954083601467645</v>
      </c>
    </row>
    <row r="466" spans="4:21">
      <c r="D466" s="13">
        <f>SUM(H466:H477)</f>
        <v>98</v>
      </c>
      <c r="E466" s="38" t="str">
        <f>VLOOKUP(G464,[1]麗山菜單!B13:H13,4,FALSE)</f>
        <v>香菇肉燥</v>
      </c>
      <c r="F466" s="39">
        <f>VLOOKUP($E$466,[1]明細總表!$C$1:$AB$65536,2,FALSE)</f>
        <v>4</v>
      </c>
      <c r="G466" s="39" t="str">
        <f>VLOOKUP($E$466,[1]明細總表!$C$1:$AB$65536,3,FALSE)</f>
        <v>絞肉</v>
      </c>
      <c r="H466" s="39">
        <f>VLOOKUP($E$466,[1]明細總表!$C$1:$AB$65536,4,FALSE)</f>
        <v>60</v>
      </c>
      <c r="I466" s="38">
        <f>VLOOKUP($G466,[1]食材檔!$B$1:$I$65536,3,FALSE)</f>
        <v>1000</v>
      </c>
      <c r="J466" s="56">
        <f>H466*$E$464/I466</f>
        <v>170.22</v>
      </c>
      <c r="K466" s="56"/>
      <c r="L466" s="38" t="str">
        <f>VLOOKUP($G466,[1]食材檔!$B$1:$I$65536,4,FALSE)</f>
        <v>kg</v>
      </c>
      <c r="M466" s="38">
        <f>VLOOKUP($G466,[1]食材檔!$B$1:$I$65536,7,FALSE)</f>
        <v>35</v>
      </c>
      <c r="N466" s="38">
        <f>VLOOKUP($G466,[1]食材檔!$B$1:$I$65536,8,FALSE)</f>
        <v>2</v>
      </c>
      <c r="O466" s="41">
        <f t="shared" ref="O466:O505" si="28">H466/M466</f>
        <v>1.7142857142857142</v>
      </c>
      <c r="P466" s="42">
        <f>VLOOKUP($G466,[1]食材檔!$B$1:$M$65536,11,FALSE)/100*H466</f>
        <v>5.3999999999999995</v>
      </c>
      <c r="Q466" s="13" t="s">
        <v>106</v>
      </c>
      <c r="R466" s="46">
        <f>SUMIFS(O466:O505,N466:N505,2)</f>
        <v>2.6957142857142857</v>
      </c>
      <c r="S466" s="35" t="s">
        <v>130</v>
      </c>
      <c r="T466" s="44">
        <f>R466*5+R469*5+R470*8</f>
        <v>24.978571428571428</v>
      </c>
      <c r="U466" s="37">
        <f>T466*9/T468</f>
        <v>0.3330450345711603</v>
      </c>
    </row>
    <row r="467" spans="4:21">
      <c r="E467" s="38"/>
      <c r="F467" s="39"/>
      <c r="G467" s="39" t="str">
        <f>VLOOKUP($E$466,[1]明細總表!$C$1:$AB$65536,5,FALSE)</f>
        <v>非基改豆干丁</v>
      </c>
      <c r="H467" s="39">
        <f>VLOOKUP($E$466,[1]明細總表!$C$1:$AB$65536,6,FALSE)</f>
        <v>20</v>
      </c>
      <c r="I467" s="38">
        <f>VLOOKUP($G467,[1]食材檔!$B$1:$I$65536,3,FALSE)</f>
        <v>1000</v>
      </c>
      <c r="J467" s="56">
        <f>H467*$E$464/I467</f>
        <v>56.74</v>
      </c>
      <c r="K467" s="56"/>
      <c r="L467" s="38" t="str">
        <f>VLOOKUP($G467,[1]食材檔!$B$1:$I$65536,4,FALSE)</f>
        <v>kg</v>
      </c>
      <c r="M467" s="38">
        <f>VLOOKUP($G467,[1]食材檔!$B$1:$I$65536,7,FALSE)</f>
        <v>35</v>
      </c>
      <c r="N467" s="38">
        <f>VLOOKUP($G467,[1]食材檔!$B$1:$I$65536,8,FALSE)</f>
        <v>2</v>
      </c>
      <c r="O467" s="41">
        <f t="shared" si="28"/>
        <v>0.5714285714285714</v>
      </c>
      <c r="P467" s="42">
        <f>VLOOKUP($G467,[1]食材檔!$B$1:$M$65536,11,FALSE)/100*H467</f>
        <v>137</v>
      </c>
      <c r="Q467" s="13" t="s">
        <v>131</v>
      </c>
      <c r="R467" s="46">
        <f>SUMIFS(O466:O505,N466:N505,3)</f>
        <v>1.645</v>
      </c>
      <c r="S467" s="35" t="s">
        <v>132</v>
      </c>
      <c r="T467" s="44">
        <f>R465*15+R467*5+15+R470*12</f>
        <v>83.939285714285703</v>
      </c>
      <c r="U467" s="37">
        <f>T467*4/T468</f>
        <v>0.49741412941416324</v>
      </c>
    </row>
    <row r="468" spans="4:21">
      <c r="E468" s="38"/>
      <c r="F468" s="39"/>
      <c r="G468" s="39" t="str">
        <f>VLOOKUP($E$466,[1]明細總表!$C$1:$AB$65536,7,FALSE)</f>
        <v>香菇原件</v>
      </c>
      <c r="H468" s="39">
        <f>VLOOKUP($E$466,[1]明細總表!$C$1:$AB$65536,8,FALSE)</f>
        <v>8</v>
      </c>
      <c r="I468" s="38">
        <f>VLOOKUP($G468,[1]食材檔!$B$1:$I$65536,3,FALSE)</f>
        <v>1000</v>
      </c>
      <c r="J468" s="56">
        <f t="shared" ref="J468:J504" si="29">H468*$E$464/I468</f>
        <v>22.696000000000002</v>
      </c>
      <c r="K468" s="56"/>
      <c r="L468" s="38" t="str">
        <f>VLOOKUP($G468,[1]食材檔!$B$1:$I$65536,4,FALSE)</f>
        <v>kg</v>
      </c>
      <c r="M468" s="38">
        <f>VLOOKUP($G468,[1]食材檔!$B$1:$I$65536,7,FALSE)</f>
        <v>100</v>
      </c>
      <c r="N468" s="38">
        <f>VLOOKUP($G468,[1]食材檔!$B$1:$I$65536,8,FALSE)</f>
        <v>3</v>
      </c>
      <c r="O468" s="41">
        <f t="shared" si="28"/>
        <v>0.08</v>
      </c>
      <c r="P468" s="42">
        <f>VLOOKUP($G468,[1]食材檔!$B$1:$M$65536,11,FALSE)/100*H468</f>
        <v>0.24</v>
      </c>
      <c r="Q468" s="13" t="s">
        <v>110</v>
      </c>
      <c r="R468" s="46">
        <f>SUMIFS(O466:O505,N466:N505,4)+1</f>
        <v>1</v>
      </c>
      <c r="S468" s="47" t="s">
        <v>133</v>
      </c>
      <c r="T468" s="44">
        <f>T465*4+T466*9+T467*4</f>
        <v>675.00523809523804</v>
      </c>
      <c r="U468" s="37">
        <f>U465+U466+U467</f>
        <v>1</v>
      </c>
    </row>
    <row r="469" spans="4:21">
      <c r="E469" s="38"/>
      <c r="F469" s="39"/>
      <c r="G469" s="39" t="str">
        <f>VLOOKUP($E$466,[1]明細總表!$C$1:$AB$65536,9,FALSE)</f>
        <v>豆薯小丁</v>
      </c>
      <c r="H469" s="39">
        <f>VLOOKUP($E$466,[1]明細總表!$C$1:$AB$65536,10,FALSE)</f>
        <v>10</v>
      </c>
      <c r="I469" s="38">
        <f>VLOOKUP($G469,[1]食材檔!$B$1:$I$65536,3,FALSE)</f>
        <v>1000</v>
      </c>
      <c r="J469" s="56">
        <f t="shared" si="29"/>
        <v>28.37</v>
      </c>
      <c r="K469" s="56"/>
      <c r="L469" s="38" t="str">
        <f>VLOOKUP($G469,[1]食材檔!$B$1:$I$65536,4,FALSE)</f>
        <v>kg</v>
      </c>
      <c r="M469" s="38">
        <f>VLOOKUP($G469,[1]食材檔!$B$1:$I$65536,7,FALSE)</f>
        <v>210</v>
      </c>
      <c r="N469" s="38">
        <f>VLOOKUP($G469,[1]食材檔!$B$1:$I$65536,8,FALSE)</f>
        <v>1</v>
      </c>
      <c r="O469" s="41">
        <f t="shared" si="28"/>
        <v>4.7619047619047616E-2</v>
      </c>
      <c r="P469" s="42">
        <f>VLOOKUP($G469,[1]食材檔!$B$1:$M$65536,11,FALSE)/100*H469</f>
        <v>1.2</v>
      </c>
      <c r="Q469" s="13" t="s">
        <v>112</v>
      </c>
      <c r="R469" s="46">
        <f>SUMIFS(O466:O505,N466:N505,6)+2.3</f>
        <v>2.2999999999999998</v>
      </c>
    </row>
    <row r="470" spans="4:21">
      <c r="E470" s="38"/>
      <c r="F470" s="39"/>
      <c r="G470" s="39">
        <f>VLOOKUP($E$466,[1]明細總表!$C$1:$AB$65536,11,FALSE)</f>
        <v>0</v>
      </c>
      <c r="H470" s="39">
        <f>VLOOKUP($E$466,[1]明細總表!$C$1:$AB$65536,12,FALSE)</f>
        <v>0</v>
      </c>
      <c r="I470" s="38">
        <f>VLOOKUP($G470,[1]食材檔!$B$1:$I$65536,3,FALSE)</f>
        <v>0</v>
      </c>
      <c r="J470" s="56" t="e">
        <f t="shared" si="29"/>
        <v>#DIV/0!</v>
      </c>
      <c r="K470" s="56"/>
      <c r="L470" s="38">
        <f>VLOOKUP($G470,[1]食材檔!$B$1:$I$65536,4,FALSE)</f>
        <v>0</v>
      </c>
      <c r="M470" s="38">
        <f>VLOOKUP($G470,[1]食材檔!$B$1:$I$65536,7,FALSE)</f>
        <v>0</v>
      </c>
      <c r="N470" s="38">
        <f>VLOOKUP($G470,[1]食材檔!$B$1:$I$65536,8,FALSE)</f>
        <v>0</v>
      </c>
      <c r="O470" s="41" t="e">
        <f t="shared" si="28"/>
        <v>#DIV/0!</v>
      </c>
      <c r="P470" s="42">
        <f>VLOOKUP($G470,[1]食材檔!$B$1:$M$65536,11,FALSE)/100*H470</f>
        <v>0</v>
      </c>
      <c r="Q470" s="47" t="s">
        <v>134</v>
      </c>
      <c r="R470" s="48">
        <f>SUMIFS(O466:O505,N466:N505,5)</f>
        <v>0</v>
      </c>
    </row>
    <row r="471" spans="4:21">
      <c r="E471" s="38"/>
      <c r="F471" s="39"/>
      <c r="G471" s="39">
        <f>VLOOKUP($E$466,[1]明細總表!$C$1:$AB$65536,13,FALSE)</f>
        <v>0</v>
      </c>
      <c r="H471" s="39">
        <f>VLOOKUP($E$466,[1]明細總表!$C$1:$AB$65536,14,FALSE)</f>
        <v>0</v>
      </c>
      <c r="I471" s="38">
        <f>VLOOKUP($G471,[1]食材檔!$B$1:$I$65536,3,FALSE)</f>
        <v>0</v>
      </c>
      <c r="J471" s="56" t="e">
        <f t="shared" si="29"/>
        <v>#DIV/0!</v>
      </c>
      <c r="K471" s="56"/>
      <c r="L471" s="38">
        <f>VLOOKUP($G471,[1]食材檔!$B$1:$I$65536,4,FALSE)</f>
        <v>0</v>
      </c>
      <c r="M471" s="38">
        <f>VLOOKUP($G471,[1]食材檔!$B$1:$I$65536,7,FALSE)</f>
        <v>0</v>
      </c>
      <c r="N471" s="38">
        <f>VLOOKUP($G471,[1]食材檔!$B$1:$I$65536,8,FALSE)</f>
        <v>0</v>
      </c>
      <c r="O471" s="41" t="e">
        <f t="shared" si="28"/>
        <v>#DIV/0!</v>
      </c>
      <c r="P471" s="42">
        <f>VLOOKUP($G471,[1]食材檔!$B$1:$M$65536,11,FALSE)/100*H471</f>
        <v>0</v>
      </c>
      <c r="Q471" s="49" t="s">
        <v>127</v>
      </c>
      <c r="R471" s="50" t="e">
        <f>SUM(P466:P508)</f>
        <v>#N/A</v>
      </c>
    </row>
    <row r="472" spans="4:21">
      <c r="E472" s="38"/>
      <c r="F472" s="39"/>
      <c r="G472" s="39">
        <f>VLOOKUP($E$466,[1]明細總表!$C$1:$AB$65536,15,FALSE)</f>
        <v>0</v>
      </c>
      <c r="H472" s="39">
        <f>VLOOKUP($E$466,[1]明細總表!$C$1:$AB$65536,16,FALSE)</f>
        <v>0</v>
      </c>
      <c r="I472" s="38">
        <f>VLOOKUP($G472,[1]食材檔!$B$1:$I$65536,3,FALSE)</f>
        <v>0</v>
      </c>
      <c r="J472" s="56" t="e">
        <f t="shared" si="29"/>
        <v>#DIV/0!</v>
      </c>
      <c r="K472" s="56"/>
      <c r="L472" s="38">
        <f>VLOOKUP($G472,[1]食材檔!$B$1:$I$65536,4,FALSE)</f>
        <v>0</v>
      </c>
      <c r="M472" s="38">
        <f>VLOOKUP($G472,[1]食材檔!$B$1:$I$65536,7,FALSE)</f>
        <v>0</v>
      </c>
      <c r="N472" s="38">
        <f>VLOOKUP($G472,[1]食材檔!$B$1:$I$65536,8,FALSE)</f>
        <v>0</v>
      </c>
      <c r="O472" s="41" t="e">
        <f t="shared" si="28"/>
        <v>#DIV/0!</v>
      </c>
      <c r="P472" s="42">
        <f>VLOOKUP($G472,[1]食材檔!$B$1:$M$65536,11,FALSE)/100*H472</f>
        <v>0</v>
      </c>
    </row>
    <row r="473" spans="4:21">
      <c r="E473" s="38"/>
      <c r="F473" s="39"/>
      <c r="G473" s="39">
        <f>VLOOKUP($E$466,[1]明細總表!$C$1:$AB$65536,17,FALSE)</f>
        <v>0</v>
      </c>
      <c r="H473" s="39">
        <f>VLOOKUP($E$466,[1]明細總表!$C$1:$AB$65536,18,FALSE)</f>
        <v>0</v>
      </c>
      <c r="I473" s="38">
        <f>VLOOKUP($G473,[1]食材檔!$B$1:$I$65536,3,FALSE)</f>
        <v>0</v>
      </c>
      <c r="J473" s="56" t="e">
        <f t="shared" si="29"/>
        <v>#DIV/0!</v>
      </c>
      <c r="K473" s="56"/>
      <c r="L473" s="38">
        <f>VLOOKUP($G473,[1]食材檔!$B$1:$I$65536,4,FALSE)</f>
        <v>0</v>
      </c>
      <c r="M473" s="38">
        <f>VLOOKUP($G473,[1]食材檔!$B$1:$I$65536,7,FALSE)</f>
        <v>0</v>
      </c>
      <c r="N473" s="38">
        <f>VLOOKUP($G473,[1]食材檔!$B$1:$I$65536,8,FALSE)</f>
        <v>0</v>
      </c>
      <c r="O473" s="41" t="e">
        <f t="shared" si="28"/>
        <v>#DIV/0!</v>
      </c>
      <c r="P473" s="42">
        <f>VLOOKUP($G473,[1]食材檔!$B$1:$M$65536,11,FALSE)/100*H473</f>
        <v>0</v>
      </c>
    </row>
    <row r="474" spans="4:21">
      <c r="E474" s="38"/>
      <c r="F474" s="39"/>
      <c r="G474" s="39">
        <f>VLOOKUP($E$466,[1]明細總表!$C$1:$AB$65536,19,FALSE)</f>
        <v>0</v>
      </c>
      <c r="H474" s="39">
        <f>VLOOKUP($E$466,[1]明細總表!$C$1:$AB$65536,20,FALSE)</f>
        <v>0</v>
      </c>
      <c r="I474" s="38">
        <f>VLOOKUP($G474,[1]食材檔!$B$1:$I$65536,3,FALSE)</f>
        <v>0</v>
      </c>
      <c r="J474" s="56" t="e">
        <f t="shared" si="29"/>
        <v>#DIV/0!</v>
      </c>
      <c r="K474" s="56"/>
      <c r="L474" s="38">
        <f>VLOOKUP($G474,[1]食材檔!$B$1:$I$65536,4,FALSE)</f>
        <v>0</v>
      </c>
      <c r="M474" s="38">
        <f>VLOOKUP($G474,[1]食材檔!$B$1:$I$65536,7,FALSE)</f>
        <v>0</v>
      </c>
      <c r="N474" s="38">
        <f>VLOOKUP($G474,[1]食材檔!$B$1:$I$65536,8,FALSE)</f>
        <v>0</v>
      </c>
      <c r="O474" s="41" t="e">
        <f t="shared" si="28"/>
        <v>#DIV/0!</v>
      </c>
      <c r="P474" s="42">
        <f>VLOOKUP($G474,[1]食材檔!$B$1:$M$65536,11,FALSE)/100*H474</f>
        <v>0</v>
      </c>
    </row>
    <row r="475" spans="4:21">
      <c r="E475" s="38"/>
      <c r="F475" s="39"/>
      <c r="G475" s="39">
        <f>VLOOKUP($E$466,[1]明細總表!$C$1:$AB$65536,21,FALSE)</f>
        <v>0</v>
      </c>
      <c r="H475" s="39">
        <f>VLOOKUP($E$466,[1]明細總表!$C$1:$AB$65536,22,FALSE)</f>
        <v>0</v>
      </c>
      <c r="I475" s="38">
        <f>VLOOKUP($G475,[1]食材檔!$B$1:$I$65536,3,FALSE)</f>
        <v>0</v>
      </c>
      <c r="J475" s="56" t="e">
        <f t="shared" si="29"/>
        <v>#DIV/0!</v>
      </c>
      <c r="K475" s="56"/>
      <c r="L475" s="38">
        <f>VLOOKUP($G475,[1]食材檔!$B$1:$I$65536,4,FALSE)</f>
        <v>0</v>
      </c>
      <c r="M475" s="38">
        <f>VLOOKUP($G475,[1]食材檔!$B$1:$I$65536,7,FALSE)</f>
        <v>0</v>
      </c>
      <c r="N475" s="38">
        <f>VLOOKUP($G475,[1]食材檔!$B$1:$I$65536,8,FALSE)</f>
        <v>0</v>
      </c>
      <c r="O475" s="41" t="e">
        <f t="shared" si="28"/>
        <v>#DIV/0!</v>
      </c>
      <c r="P475" s="42">
        <f>VLOOKUP($G475,[1]食材檔!$B$1:$M$65536,11,FALSE)/100*H475</f>
        <v>0</v>
      </c>
    </row>
    <row r="476" spans="4:21">
      <c r="E476" s="38"/>
      <c r="F476" s="39"/>
      <c r="G476" s="39">
        <f>VLOOKUP($E$466,[1]明細總表!$C$1:$AB$65536,23,FALSE)</f>
        <v>0</v>
      </c>
      <c r="H476" s="39">
        <f>VLOOKUP($E$466,[1]明細總表!$C$1:$AB$65536,24,FALSE)</f>
        <v>0</v>
      </c>
      <c r="I476" s="38">
        <f>VLOOKUP($G476,[1]食材檔!$B$1:$I$65536,3,FALSE)</f>
        <v>0</v>
      </c>
      <c r="J476" s="56" t="e">
        <f t="shared" si="29"/>
        <v>#DIV/0!</v>
      </c>
      <c r="K476" s="56"/>
      <c r="L476" s="38">
        <f>VLOOKUP($G476,[1]食材檔!$B$1:$I$65536,4,FALSE)</f>
        <v>0</v>
      </c>
      <c r="M476" s="38">
        <f>VLOOKUP($G476,[1]食材檔!$B$1:$I$65536,7,FALSE)</f>
        <v>0</v>
      </c>
      <c r="N476" s="38">
        <f>VLOOKUP($G476,[1]食材檔!$B$1:$I$65536,8,FALSE)</f>
        <v>0</v>
      </c>
      <c r="O476" s="41" t="e">
        <f t="shared" si="28"/>
        <v>#DIV/0!</v>
      </c>
      <c r="P476" s="42">
        <f>VLOOKUP($G476,[1]食材檔!$B$1:$M$65536,11,FALSE)/100*H476</f>
        <v>0</v>
      </c>
    </row>
    <row r="477" spans="4:21">
      <c r="E477" s="51"/>
      <c r="F477" s="39"/>
      <c r="G477" s="39">
        <f>VLOOKUP($E$466,[1]明細總表!$C$1:$AB$65536,25,FALSE)</f>
        <v>0</v>
      </c>
      <c r="H477" s="39">
        <f>VLOOKUP($E$466,[1]明細總表!$C$1:$AB$65536,26,FALSE)</f>
        <v>0</v>
      </c>
      <c r="I477" s="38">
        <f>VLOOKUP($G477,[1]食材檔!$B$1:$I$65536,3,FALSE)</f>
        <v>0</v>
      </c>
      <c r="J477" s="56" t="e">
        <f t="shared" si="29"/>
        <v>#DIV/0!</v>
      </c>
      <c r="K477" s="56"/>
      <c r="L477" s="38">
        <f>VLOOKUP($G477,[1]食材檔!$B$1:$I$65536,4,FALSE)</f>
        <v>0</v>
      </c>
      <c r="M477" s="38">
        <f>VLOOKUP($G477,[1]食材檔!$B$1:$I$65536,7,FALSE)</f>
        <v>0</v>
      </c>
      <c r="N477" s="38">
        <v>0</v>
      </c>
      <c r="O477" s="41" t="e">
        <f t="shared" si="28"/>
        <v>#DIV/0!</v>
      </c>
      <c r="P477" s="42">
        <f>VLOOKUP($G477,[1]食材檔!$B$1:$M$65536,11,FALSE)/100*H477</f>
        <v>0</v>
      </c>
    </row>
    <row r="478" spans="4:21">
      <c r="D478" s="13">
        <f>SUM(H478:H487)</f>
        <v>89.2</v>
      </c>
      <c r="E478" s="52" t="str">
        <f>VLOOKUP(G464,[1]麗山菜單!B13:H13,5,FALSE)</f>
        <v>家常年糕</v>
      </c>
      <c r="F478" s="53">
        <f>VLOOKUP($E$478,[1]明細總表!$C$1:$AB$65536,2,FALSE)</f>
        <v>7</v>
      </c>
      <c r="G478" s="75" t="str">
        <f>VLOOKUP($E$478,[1]明細總表!$C$1:$AB$65536,3,FALSE)</f>
        <v>年糕片</v>
      </c>
      <c r="H478" s="75">
        <f>VLOOKUP($E$478,[1]明細總表!$C$1:$AB$65536,4,FALSE)</f>
        <v>29</v>
      </c>
      <c r="I478" s="11" t="e">
        <f>VLOOKUP($G478,[1]食材檔!$B$1:$I$65536,3,FALSE)</f>
        <v>#N/A</v>
      </c>
      <c r="J478" s="69" t="e">
        <f t="shared" si="29"/>
        <v>#N/A</v>
      </c>
      <c r="K478" s="54"/>
      <c r="L478" s="52" t="e">
        <f>VLOOKUP($G478,[1]食材檔!$B$1:$I$65536,4,FALSE)</f>
        <v>#N/A</v>
      </c>
      <c r="M478" s="52" t="e">
        <f>VLOOKUP($G478,[1]食材檔!$B$1:$I$65536,7,FALSE)</f>
        <v>#N/A</v>
      </c>
      <c r="N478" s="52" t="e">
        <f>VLOOKUP($G478,[1]食材檔!$B$1:$I$65536,8,FALSE)</f>
        <v>#N/A</v>
      </c>
      <c r="O478" s="55" t="e">
        <f t="shared" si="28"/>
        <v>#N/A</v>
      </c>
      <c r="P478" s="42" t="e">
        <f>VLOOKUP($G478,[1]食材檔!$B$1:$M$65536,11,FALSE)/100*H478</f>
        <v>#N/A</v>
      </c>
    </row>
    <row r="479" spans="4:21">
      <c r="E479" s="52"/>
      <c r="F479" s="53"/>
      <c r="G479" s="53" t="str">
        <f>VLOOKUP($E$478,[1]明細總表!$C$1:$AB$65536,5,FALSE)</f>
        <v>肉絲</v>
      </c>
      <c r="H479" s="12">
        <f>VLOOKUP($E$478,[1]明細總表!$C$1:$AB$65536,6,FALSE)</f>
        <v>7</v>
      </c>
      <c r="I479" s="11">
        <f>VLOOKUP($G479,[1]食材檔!$B$1:$I$65536,3,FALSE)</f>
        <v>1000</v>
      </c>
      <c r="J479" s="69">
        <f t="shared" si="29"/>
        <v>19.859000000000002</v>
      </c>
      <c r="K479" s="54"/>
      <c r="L479" s="52" t="str">
        <f>VLOOKUP($G479,[1]食材檔!$B$1:$I$65536,4,FALSE)</f>
        <v>kg</v>
      </c>
      <c r="M479" s="52">
        <f>VLOOKUP($G479,[1]食材檔!$B$1:$I$65536,7,FALSE)</f>
        <v>35</v>
      </c>
      <c r="N479" s="52">
        <f>VLOOKUP($G479,[1]食材檔!$B$1:$I$65536,8,FALSE)</f>
        <v>2</v>
      </c>
      <c r="O479" s="55">
        <f t="shared" si="28"/>
        <v>0.2</v>
      </c>
      <c r="P479" s="42">
        <f>VLOOKUP($G479,[1]食材檔!$B$1:$M$65536,11,FALSE)/100*H479</f>
        <v>0.21</v>
      </c>
    </row>
    <row r="480" spans="4:21">
      <c r="E480" s="52"/>
      <c r="F480" s="53"/>
      <c r="G480" s="73" t="str">
        <f>VLOOKUP($E$478,[1]明細總表!$C$1:$AB$65536,7,FALSE)</f>
        <v>高麗菜段</v>
      </c>
      <c r="H480" s="73">
        <f>VLOOKUP($E$478,[1]明細總表!$C$1:$AB$65536,8,FALSE)</f>
        <v>34</v>
      </c>
      <c r="I480" s="11">
        <f>VLOOKUP($G480,[1]食材檔!$B$1:$I$65536,3,FALSE)</f>
        <v>1000</v>
      </c>
      <c r="J480" s="69">
        <f t="shared" si="29"/>
        <v>96.457999999999998</v>
      </c>
      <c r="K480" s="54"/>
      <c r="L480" s="52" t="str">
        <f>VLOOKUP($G480,[1]食材檔!$B$1:$I$65536,4,FALSE)</f>
        <v>kg</v>
      </c>
      <c r="M480" s="52">
        <f>VLOOKUP($G480,[1]食材檔!$B$1:$I$65536,7,FALSE)</f>
        <v>100</v>
      </c>
      <c r="N480" s="52">
        <f>VLOOKUP($G480,[1]食材檔!$B$1:$I$65536,8,FALSE)</f>
        <v>3</v>
      </c>
      <c r="O480" s="55">
        <f t="shared" si="28"/>
        <v>0.34</v>
      </c>
      <c r="P480" s="42">
        <f>VLOOKUP($G480,[1]食材檔!$B$1:$M$65536,11,FALSE)/100*H480</f>
        <v>15.979999999999999</v>
      </c>
    </row>
    <row r="481" spans="4:22">
      <c r="E481" s="52"/>
      <c r="F481" s="53"/>
      <c r="G481" s="53" t="str">
        <f>VLOOKUP($E$478,[1]明細總表!$C$1:$AB$65536,9,FALSE)</f>
        <v>紅蘿蔔絲</v>
      </c>
      <c r="H481" s="12">
        <f>VLOOKUP($E$478,[1]明細總表!$C$1:$AB$65536,10,FALSE)</f>
        <v>7</v>
      </c>
      <c r="I481" s="11">
        <f>VLOOKUP($G481,[1]食材檔!$B$1:$I$65536,3,FALSE)</f>
        <v>1000</v>
      </c>
      <c r="J481" s="69">
        <f t="shared" si="29"/>
        <v>19.859000000000002</v>
      </c>
      <c r="K481" s="54"/>
      <c r="L481" s="52" t="str">
        <f>VLOOKUP($G481,[1]食材檔!$B$1:$I$65536,4,FALSE)</f>
        <v>kg</v>
      </c>
      <c r="M481" s="52">
        <f>VLOOKUP($G481,[1]食材檔!$B$1:$I$65536,7,FALSE)</f>
        <v>100</v>
      </c>
      <c r="N481" s="52">
        <f>VLOOKUP($G481,[1]食材檔!$B$1:$I$65536,8,FALSE)</f>
        <v>3</v>
      </c>
      <c r="O481" s="55">
        <f t="shared" si="28"/>
        <v>7.0000000000000007E-2</v>
      </c>
      <c r="P481" s="42">
        <f>VLOOKUP($G481,[1]食材檔!$B$1:$M$65536,11,FALSE)/100*H481</f>
        <v>1.8900000000000001</v>
      </c>
    </row>
    <row r="482" spans="4:22">
      <c r="E482" s="52"/>
      <c r="F482" s="53"/>
      <c r="G482" s="53" t="str">
        <f>VLOOKUP($E$478,[1]明細總表!$C$1:$AB$65536,11,FALSE)</f>
        <v>香菇原件</v>
      </c>
      <c r="H482" s="12">
        <f>VLOOKUP($E$478,[1]明細總表!$C$1:$AB$65536,12,FALSE)</f>
        <v>10</v>
      </c>
      <c r="I482" s="11">
        <f>VLOOKUP($G482,[1]食材檔!$B$1:$I$65536,3,FALSE)</f>
        <v>1000</v>
      </c>
      <c r="J482" s="69">
        <f t="shared" si="29"/>
        <v>28.37</v>
      </c>
      <c r="K482" s="54"/>
      <c r="L482" s="52" t="str">
        <f>VLOOKUP($G482,[1]食材檔!$B$1:$I$65536,4,FALSE)</f>
        <v>kg</v>
      </c>
      <c r="M482" s="52">
        <f>VLOOKUP($G482,[1]食材檔!$B$1:$I$65536,7,FALSE)</f>
        <v>100</v>
      </c>
      <c r="N482" s="52">
        <f>VLOOKUP($G482,[1]食材檔!$B$1:$I$65536,8,FALSE)</f>
        <v>3</v>
      </c>
      <c r="O482" s="55">
        <f t="shared" si="28"/>
        <v>0.1</v>
      </c>
      <c r="P482" s="42">
        <f>VLOOKUP($G482,[1]食材檔!$B$1:$M$65536,11,FALSE)/100*H482</f>
        <v>0.3</v>
      </c>
    </row>
    <row r="483" spans="4:22">
      <c r="E483" s="52"/>
      <c r="F483" s="53"/>
      <c r="G483" s="12" t="str">
        <f>VLOOKUP($E$478,[1]明細總表!$C$1:$AB$65536,13,FALSE)</f>
        <v>芹菜段</v>
      </c>
      <c r="H483" s="12">
        <f>VLOOKUP($E$478,[1]明細總表!$C$1:$AB$65536,14,FALSE)</f>
        <v>2</v>
      </c>
      <c r="I483" s="11">
        <f>VLOOKUP($G483,[1]食材檔!$B$1:$I$65536,3,FALSE)</f>
        <v>1000</v>
      </c>
      <c r="J483" s="69">
        <f t="shared" si="29"/>
        <v>5.6740000000000004</v>
      </c>
      <c r="K483" s="54"/>
      <c r="L483" s="52" t="str">
        <f>VLOOKUP($G483,[1]食材檔!$B$1:$I$65536,4,FALSE)</f>
        <v>kg</v>
      </c>
      <c r="M483" s="52">
        <f>VLOOKUP($G483,[1]食材檔!$B$1:$I$65536,7,FALSE)</f>
        <v>100</v>
      </c>
      <c r="N483" s="52">
        <f>VLOOKUP($G483,[1]食材檔!$B$1:$I$65536,8,FALSE)</f>
        <v>3</v>
      </c>
      <c r="O483" s="55">
        <f t="shared" si="28"/>
        <v>0.02</v>
      </c>
      <c r="P483" s="42">
        <f>VLOOKUP($G483,[1]食材檔!$B$1:$M$65536,11,FALSE)/100*H483</f>
        <v>1.66</v>
      </c>
    </row>
    <row r="484" spans="4:22">
      <c r="E484" s="52"/>
      <c r="F484" s="53"/>
      <c r="G484" s="53" t="str">
        <f>VLOOKUP($E$478,[1]明細總表!$C$1:$AB$65536,15,FALSE)</f>
        <v>蝦皮</v>
      </c>
      <c r="H484" s="53">
        <f>VLOOKUP($E$478,[1]明細總表!$C$1:$AB$65536,16,FALSE)</f>
        <v>0.2</v>
      </c>
      <c r="I484" s="52">
        <f>VLOOKUP($G484,[1]食材檔!$B$1:$I$65536,3,FALSE)</f>
        <v>1000</v>
      </c>
      <c r="J484" s="54">
        <f t="shared" si="29"/>
        <v>0.56740000000000002</v>
      </c>
      <c r="K484" s="54"/>
      <c r="L484" s="52" t="str">
        <f>VLOOKUP($G484,[1]食材檔!$B$1:$I$65536,4,FALSE)</f>
        <v>kg</v>
      </c>
      <c r="M484" s="52">
        <f>VLOOKUP($G484,[1]食材檔!$B$1:$I$65536,7,FALSE)</f>
        <v>20</v>
      </c>
      <c r="N484" s="52">
        <f>VLOOKUP($G484,[1]食材檔!$B$1:$I$65536,8,FALSE)</f>
        <v>2</v>
      </c>
      <c r="O484" s="55">
        <f t="shared" si="28"/>
        <v>0.01</v>
      </c>
      <c r="P484" s="42">
        <f>VLOOKUP($G484,[1]食材檔!$B$1:$M$65536,11,FALSE)/100*H484</f>
        <v>2.7620000000000005</v>
      </c>
    </row>
    <row r="485" spans="4:22">
      <c r="E485" s="52"/>
      <c r="F485" s="53"/>
      <c r="G485" s="53">
        <f>VLOOKUP($E$478,[1]明細總表!$C$1:$AB$65536,17,FALSE)</f>
        <v>0</v>
      </c>
      <c r="H485" s="53">
        <f>VLOOKUP($E$478,[1]明細總表!$C$1:$AB$65536,18,FALSE)</f>
        <v>0</v>
      </c>
      <c r="I485" s="52">
        <f>VLOOKUP($G485,[1]食材檔!$B$1:$I$65536,3,FALSE)</f>
        <v>0</v>
      </c>
      <c r="J485" s="54" t="e">
        <f t="shared" si="29"/>
        <v>#DIV/0!</v>
      </c>
      <c r="K485" s="54"/>
      <c r="L485" s="52">
        <f>VLOOKUP($G485,[1]食材檔!$B$1:$I$65536,4,FALSE)</f>
        <v>0</v>
      </c>
      <c r="M485" s="52">
        <f>VLOOKUP($G485,[1]食材檔!$B$1:$I$65536,7,FALSE)</f>
        <v>0</v>
      </c>
      <c r="N485" s="52">
        <f>VLOOKUP($G485,[1]食材檔!$B$1:$I$65536,8,FALSE)</f>
        <v>0</v>
      </c>
      <c r="O485" s="55" t="e">
        <f t="shared" si="28"/>
        <v>#DIV/0!</v>
      </c>
      <c r="P485" s="42">
        <f>VLOOKUP($G485,[1]食材檔!$B$1:$M$65536,11,FALSE)/100*H485</f>
        <v>0</v>
      </c>
    </row>
    <row r="486" spans="4:22">
      <c r="E486" s="52"/>
      <c r="F486" s="53"/>
      <c r="G486" s="53">
        <f>VLOOKUP($E$478,[1]明細總表!$C$1:$AB$65536,19,FALSE)</f>
        <v>0</v>
      </c>
      <c r="H486" s="53">
        <f>VLOOKUP($E$478,[1]明細總表!$C$1:$AB$65536,20,FALSE)</f>
        <v>0</v>
      </c>
      <c r="I486" s="52">
        <f>VLOOKUP($G486,[1]食材檔!$B$1:$I$65536,3,FALSE)</f>
        <v>0</v>
      </c>
      <c r="J486" s="54" t="e">
        <f t="shared" si="29"/>
        <v>#DIV/0!</v>
      </c>
      <c r="K486" s="54"/>
      <c r="L486" s="52">
        <f>VLOOKUP($G486,[1]食材檔!$B$1:$I$65536,4,FALSE)</f>
        <v>0</v>
      </c>
      <c r="M486" s="52">
        <f>VLOOKUP($G486,[1]食材檔!$B$1:$I$65536,7,FALSE)</f>
        <v>0</v>
      </c>
      <c r="N486" s="52">
        <f>VLOOKUP($G486,[1]食材檔!$B$1:$I$65536,8,FALSE)</f>
        <v>0</v>
      </c>
      <c r="O486" s="55" t="e">
        <f t="shared" si="28"/>
        <v>#DIV/0!</v>
      </c>
      <c r="P486" s="42">
        <f>VLOOKUP($G486,[1]食材檔!$B$1:$M$65536,11,FALSE)/100*H486</f>
        <v>0</v>
      </c>
    </row>
    <row r="487" spans="4:22">
      <c r="E487" s="52"/>
      <c r="F487" s="53"/>
      <c r="G487" s="53">
        <f>VLOOKUP($E$478,[1]明細總表!$C$1:$AB$65536,21,FALSE)</f>
        <v>0</v>
      </c>
      <c r="H487" s="53">
        <f>VLOOKUP($E$478,[1]明細總表!$C$1:$AB$65536,22,FALSE)</f>
        <v>0</v>
      </c>
      <c r="I487" s="52">
        <f>VLOOKUP($G487,[1]食材檔!$B$1:$I$65536,3,FALSE)</f>
        <v>0</v>
      </c>
      <c r="J487" s="54" t="e">
        <f t="shared" si="29"/>
        <v>#DIV/0!</v>
      </c>
      <c r="K487" s="54"/>
      <c r="L487" s="52">
        <f>VLOOKUP($G487,[1]食材檔!$B$1:$I$65536,4,FALSE)</f>
        <v>0</v>
      </c>
      <c r="M487" s="52">
        <f>VLOOKUP($G487,[1]食材檔!$B$1:$I$65536,7,FALSE)</f>
        <v>0</v>
      </c>
      <c r="N487" s="52">
        <f>VLOOKUP($G487,[1]食材檔!$B$1:$I$65536,8,FALSE)</f>
        <v>0</v>
      </c>
      <c r="O487" s="55" t="e">
        <f t="shared" si="28"/>
        <v>#DIV/0!</v>
      </c>
      <c r="P487" s="42">
        <f>VLOOKUP($G487,[1]食材檔!$B$1:$M$65536,11,FALSE)/100*H487</f>
        <v>0</v>
      </c>
    </row>
    <row r="488" spans="4:22">
      <c r="D488" s="13">
        <f>SUM(H488:H492)</f>
        <v>75.5</v>
      </c>
      <c r="E488" s="38" t="str">
        <f>VLOOKUP(G464,[1]麗山菜單!B13:H13,6,FALSE)</f>
        <v>有機小白菜</v>
      </c>
      <c r="F488" s="39">
        <f>VLOOKUP($E$488,[1]明細總表!$C$1:$AB$65536,2,FALSE)</f>
        <v>2</v>
      </c>
      <c r="G488" s="39" t="str">
        <f>VLOOKUP($E$488,[1]明細總表!$C$1:$AB$65536,3,FALSE)</f>
        <v>有機小白菜</v>
      </c>
      <c r="H488" s="39">
        <f>VLOOKUP($E$488,[1]明細總表!$C$1:$AB$65536,4,FALSE)</f>
        <v>75</v>
      </c>
      <c r="I488" s="38">
        <f>VLOOKUP($G488,[1]食材檔!$B$1:$I$65536,3,FALSE)</f>
        <v>1000</v>
      </c>
      <c r="J488" s="56">
        <f t="shared" si="29"/>
        <v>212.77500000000001</v>
      </c>
      <c r="K488" s="56"/>
      <c r="L488" s="38" t="str">
        <f>VLOOKUP($G488,[1]食材檔!$B$1:$I$65536,4,FALSE)</f>
        <v>kg</v>
      </c>
      <c r="M488" s="38">
        <f>VLOOKUP($G488,[1]食材檔!$B$1:$I$65536,7,FALSE)</f>
        <v>100</v>
      </c>
      <c r="N488" s="38">
        <f>VLOOKUP($G488,[1]食材檔!$B$1:$I$65536,8,FALSE)</f>
        <v>3</v>
      </c>
      <c r="O488" s="41">
        <f t="shared" si="28"/>
        <v>0.75</v>
      </c>
      <c r="P488" s="42">
        <f>VLOOKUP($G488,[1]食材檔!$B$1:$M$65536,11,FALSE)/100*H488</f>
        <v>95.25</v>
      </c>
      <c r="V488" s="57">
        <f>E463/E464*J488</f>
        <v>94.8</v>
      </c>
    </row>
    <row r="489" spans="4:22">
      <c r="E489" s="38"/>
      <c r="F489" s="39"/>
      <c r="G489" s="39" t="str">
        <f>VLOOKUP($E$488,[1]明細總表!$C$1:$AB$65536,5,FALSE)</f>
        <v>蒜末</v>
      </c>
      <c r="H489" s="39">
        <f>VLOOKUP($E$488,[1]明細總表!$C$1:$AB$65536,6,FALSE)</f>
        <v>0.5</v>
      </c>
      <c r="I489" s="38">
        <f>VLOOKUP($G489,[1]食材檔!$B$1:$I$65536,3,FALSE)</f>
        <v>1000</v>
      </c>
      <c r="J489" s="56">
        <f t="shared" si="29"/>
        <v>1.4185000000000001</v>
      </c>
      <c r="K489" s="56"/>
      <c r="L489" s="38" t="str">
        <f>VLOOKUP($G489,[1]食材檔!$B$1:$I$65536,4,FALSE)</f>
        <v>kg</v>
      </c>
      <c r="M489" s="38">
        <f>VLOOKUP($G489,[1]食材檔!$B$1:$I$65536,7,FALSE)</f>
        <v>100</v>
      </c>
      <c r="N489" s="38">
        <f>VLOOKUP($G489,[1]食材檔!$B$1:$I$65536,8,FALSE)</f>
        <v>3</v>
      </c>
      <c r="O489" s="41">
        <f t="shared" si="28"/>
        <v>5.0000000000000001E-3</v>
      </c>
      <c r="P489" s="42">
        <f>VLOOKUP($G489,[1]食材檔!$B$1:$M$65536,11,FALSE)/100*H489</f>
        <v>5.5E-2</v>
      </c>
      <c r="V489" s="58">
        <f>F463/E464*J488</f>
        <v>117.97500000000001</v>
      </c>
    </row>
    <row r="490" spans="4:22">
      <c r="E490" s="38"/>
      <c r="F490" s="39"/>
      <c r="G490" s="39">
        <f>VLOOKUP($E$488,[1]明細總表!$C$1:$AB$65536,7,FALSE)</f>
        <v>0</v>
      </c>
      <c r="H490" s="39">
        <f>VLOOKUP($E$488,[1]明細總表!$C$1:$AB$65536,8,FALSE)</f>
        <v>0</v>
      </c>
      <c r="I490" s="38">
        <f>VLOOKUP($G490,[1]食材檔!$B$1:$I$65536,3,FALSE)</f>
        <v>0</v>
      </c>
      <c r="J490" s="56" t="e">
        <f t="shared" si="29"/>
        <v>#DIV/0!</v>
      </c>
      <c r="K490" s="56"/>
      <c r="L490" s="38">
        <f>VLOOKUP($G490,[1]食材檔!$B$1:$I$65536,4,FALSE)</f>
        <v>0</v>
      </c>
      <c r="M490" s="38">
        <f>VLOOKUP($G490,[1]食材檔!$B$1:$I$65536,7,FALSE)</f>
        <v>0</v>
      </c>
      <c r="N490" s="38">
        <f>VLOOKUP($G490,[1]食材檔!$B$1:$I$65536,8,FALSE)</f>
        <v>0</v>
      </c>
      <c r="O490" s="41" t="e">
        <f t="shared" si="28"/>
        <v>#DIV/0!</v>
      </c>
      <c r="P490" s="42">
        <f>VLOOKUP($G490,[1]食材檔!$B$1:$M$65536,11,FALSE)/100*H490</f>
        <v>0</v>
      </c>
    </row>
    <row r="491" spans="4:22">
      <c r="E491" s="38"/>
      <c r="F491" s="39"/>
      <c r="G491" s="39">
        <f>VLOOKUP($E$488,[1]明細總表!$C$1:$AB$65536,9,FALSE)</f>
        <v>0</v>
      </c>
      <c r="H491" s="39">
        <f>VLOOKUP($E$488,[1]明細總表!$C$1:$AB$65536,10,FALSE)</f>
        <v>0</v>
      </c>
      <c r="I491" s="38">
        <f>VLOOKUP($G491,[1]食材檔!$B$1:$I$65536,3,FALSE)</f>
        <v>0</v>
      </c>
      <c r="J491" s="56" t="e">
        <f t="shared" si="29"/>
        <v>#DIV/0!</v>
      </c>
      <c r="K491" s="56"/>
      <c r="L491" s="38">
        <f>VLOOKUP($G491,[1]食材檔!$B$1:$I$65536,4,FALSE)</f>
        <v>0</v>
      </c>
      <c r="M491" s="38">
        <f>VLOOKUP($G491,[1]食材檔!$B$1:$I$65536,7,FALSE)</f>
        <v>0</v>
      </c>
      <c r="N491" s="38">
        <f>VLOOKUP($G491,[1]食材檔!$B$1:$I$65536,8,FALSE)</f>
        <v>0</v>
      </c>
      <c r="O491" s="41" t="e">
        <f t="shared" si="28"/>
        <v>#DIV/0!</v>
      </c>
      <c r="P491" s="42">
        <f>VLOOKUP($G491,[1]食材檔!$B$1:$M$65536,11,FALSE)/100*H491</f>
        <v>0</v>
      </c>
    </row>
    <row r="492" spans="4:22">
      <c r="E492" s="38"/>
      <c r="F492" s="39"/>
      <c r="G492" s="39">
        <f>VLOOKUP($E$488,[1]明細總表!$C$1:$AB$65536,11,FALSE)</f>
        <v>0</v>
      </c>
      <c r="H492" s="39">
        <f>VLOOKUP($E$488,[1]明細總表!$C$1:$AB$65536,12,FALSE)</f>
        <v>0</v>
      </c>
      <c r="I492" s="38">
        <f>VLOOKUP($G492,[1]食材檔!$B$1:$I$65536,3,FALSE)</f>
        <v>0</v>
      </c>
      <c r="J492" s="56" t="e">
        <f t="shared" si="29"/>
        <v>#DIV/0!</v>
      </c>
      <c r="K492" s="56"/>
      <c r="L492" s="38">
        <f>VLOOKUP($G492,[1]食材檔!$B$1:$I$65536,4,FALSE)</f>
        <v>0</v>
      </c>
      <c r="M492" s="38">
        <f>VLOOKUP($G492,[1]食材檔!$B$1:$I$65536,7,FALSE)</f>
        <v>0</v>
      </c>
      <c r="N492" s="38">
        <f>VLOOKUP($G492,[1]食材檔!$B$1:$I$65536,8,FALSE)</f>
        <v>0</v>
      </c>
      <c r="O492" s="41" t="e">
        <f t="shared" si="28"/>
        <v>#DIV/0!</v>
      </c>
      <c r="P492" s="42">
        <f>VLOOKUP($G492,[1]食材檔!$B$1:$M$65536,11,FALSE)/100*H492</f>
        <v>0</v>
      </c>
    </row>
    <row r="493" spans="4:22">
      <c r="D493" s="13">
        <f>SUM(H493:H502)</f>
        <v>35</v>
      </c>
      <c r="E493" s="52" t="str">
        <f>VLOOKUP(G464,[1]麗山菜單!B13:H13,7,FALSE)</f>
        <v>筍片龍骨湯</v>
      </c>
      <c r="F493" s="53">
        <f>VLOOKUP($E$493,[1]明細總表!$C$1:$AB$65536,2,FALSE)</f>
        <v>2</v>
      </c>
      <c r="G493" s="53" t="str">
        <f>VLOOKUP($E$493,[1]明細總表!$C$1:$AB$65536,3,FALSE)</f>
        <v>竹筍片</v>
      </c>
      <c r="H493" s="53">
        <f>VLOOKUP($E$493,[1]明細總表!$C$1:$AB$65536,4,FALSE)</f>
        <v>28</v>
      </c>
      <c r="I493" s="52">
        <f>VLOOKUP($G493,[1]食材檔!$B$1:$I$65536,3,FALSE)</f>
        <v>1000</v>
      </c>
      <c r="J493" s="54">
        <f t="shared" si="29"/>
        <v>79.436000000000007</v>
      </c>
      <c r="K493" s="54"/>
      <c r="L493" s="52" t="str">
        <f>VLOOKUP($G493,[1]食材檔!$B$1:$I$65536,4,FALSE)</f>
        <v>kg</v>
      </c>
      <c r="M493" s="52">
        <f>VLOOKUP($G493,[1]食材檔!$B$1:$I$65536,7,FALSE)</f>
        <v>100</v>
      </c>
      <c r="N493" s="52">
        <f>VLOOKUP($G493,[1]食材檔!$B$1:$I$65536,8,FALSE)</f>
        <v>3</v>
      </c>
      <c r="O493" s="55">
        <f t="shared" si="28"/>
        <v>0.28000000000000003</v>
      </c>
      <c r="P493" s="42">
        <f>VLOOKUP($G493,[1]食材檔!$B$1:$M$65536,11,FALSE)/100*H493</f>
        <v>3.08</v>
      </c>
    </row>
    <row r="494" spans="4:22">
      <c r="E494" s="52"/>
      <c r="F494" s="53"/>
      <c r="G494" s="53" t="str">
        <f>VLOOKUP($E$493,[1]明細總表!$C$1:$AB$65536,5,FALSE)</f>
        <v>龍骨</v>
      </c>
      <c r="H494" s="53">
        <f>VLOOKUP($E$493,[1]明細總表!$C$1:$AB$65536,6,FALSE)</f>
        <v>7</v>
      </c>
      <c r="I494" s="52">
        <f>VLOOKUP($G494,[1]食材檔!$B$1:$I$65536,3,FALSE)</f>
        <v>1000</v>
      </c>
      <c r="J494" s="54">
        <f t="shared" si="29"/>
        <v>19.859000000000002</v>
      </c>
      <c r="K494" s="54"/>
      <c r="L494" s="52" t="str">
        <f>VLOOKUP($G494,[1]食材檔!$B$1:$I$65536,4,FALSE)</f>
        <v>kg</v>
      </c>
      <c r="M494" s="52">
        <f>VLOOKUP($G494,[1]食材檔!$B$1:$I$65536,7,FALSE)</f>
        <v>35</v>
      </c>
      <c r="N494" s="52">
        <f>VLOOKUP($G494,[1]食材檔!$B$1:$I$65536,8,FALSE)</f>
        <v>2</v>
      </c>
      <c r="O494" s="55">
        <f t="shared" si="28"/>
        <v>0.2</v>
      </c>
      <c r="P494" s="42">
        <f>VLOOKUP($G494,[1]食材檔!$B$1:$M$65536,11,FALSE)/100*H494</f>
        <v>0</v>
      </c>
    </row>
    <row r="495" spans="4:22">
      <c r="E495" s="52"/>
      <c r="F495" s="53"/>
      <c r="G495" s="53">
        <f>VLOOKUP($E$493,[1]明細總表!$C$1:$AB$65536,7,FALSE)</f>
        <v>0</v>
      </c>
      <c r="H495" s="53">
        <f>VLOOKUP($E$493,[1]明細總表!$C$1:$AB$65536,8,FALSE)</f>
        <v>0</v>
      </c>
      <c r="I495" s="52">
        <f>VLOOKUP($G495,[1]食材檔!$B$1:$I$65536,3,FALSE)</f>
        <v>0</v>
      </c>
      <c r="J495" s="54" t="e">
        <f t="shared" si="29"/>
        <v>#DIV/0!</v>
      </c>
      <c r="K495" s="54"/>
      <c r="L495" s="52">
        <f>VLOOKUP($G495,[1]食材檔!$B$1:$I$65536,4,FALSE)</f>
        <v>0</v>
      </c>
      <c r="M495" s="52">
        <f>VLOOKUP($G495,[1]食材檔!$B$1:$I$65536,7,FALSE)</f>
        <v>0</v>
      </c>
      <c r="N495" s="52">
        <f>VLOOKUP($G495,[1]食材檔!$B$1:$I$65536,8,FALSE)</f>
        <v>0</v>
      </c>
      <c r="O495" s="55" t="e">
        <f t="shared" si="28"/>
        <v>#DIV/0!</v>
      </c>
      <c r="P495" s="42">
        <f>VLOOKUP($G495,[1]食材檔!$B$1:$M$65536,11,FALSE)/100*H495</f>
        <v>0</v>
      </c>
    </row>
    <row r="496" spans="4:22">
      <c r="E496" s="52"/>
      <c r="F496" s="53"/>
      <c r="G496" s="53">
        <f>VLOOKUP($E$493,[1]明細總表!$C$1:$AB$65536,9,FALSE)</f>
        <v>0</v>
      </c>
      <c r="H496" s="53">
        <f>VLOOKUP($E$493,[1]明細總表!$C$1:$AB$65536,10,FALSE)</f>
        <v>0</v>
      </c>
      <c r="I496" s="52">
        <f>VLOOKUP($G496,[1]食材檔!$B$1:$I$65536,3,FALSE)</f>
        <v>0</v>
      </c>
      <c r="J496" s="54" t="e">
        <f t="shared" si="29"/>
        <v>#DIV/0!</v>
      </c>
      <c r="K496" s="54"/>
      <c r="L496" s="52">
        <f>VLOOKUP($G496,[1]食材檔!$B$1:$I$65536,4,FALSE)</f>
        <v>0</v>
      </c>
      <c r="M496" s="52">
        <f>VLOOKUP($G496,[1]食材檔!$B$1:$I$65536,7,FALSE)</f>
        <v>0</v>
      </c>
      <c r="N496" s="52">
        <f>VLOOKUP($G496,[1]食材檔!$B$1:$I$65536,8,FALSE)</f>
        <v>0</v>
      </c>
      <c r="O496" s="55" t="e">
        <f t="shared" si="28"/>
        <v>#DIV/0!</v>
      </c>
      <c r="P496" s="42">
        <f>VLOOKUP($G496,[1]食材檔!$B$1:$M$65536,11,FALSE)/100*H496</f>
        <v>0</v>
      </c>
    </row>
    <row r="497" spans="4:21">
      <c r="E497" s="52"/>
      <c r="F497" s="53"/>
      <c r="G497" s="53">
        <f>VLOOKUP($E$493,[1]明細總表!$C$1:$AB$65536,11,FALSE)</f>
        <v>0</v>
      </c>
      <c r="H497" s="89">
        <f>VLOOKUP($E$493,[1]明細總表!$C$1:$AB$65536,12,FALSE)</f>
        <v>0</v>
      </c>
      <c r="I497" s="52">
        <f>VLOOKUP($G497,[1]食材檔!$B$1:$I$65536,3,FALSE)</f>
        <v>0</v>
      </c>
      <c r="J497" s="54" t="e">
        <f t="shared" si="29"/>
        <v>#DIV/0!</v>
      </c>
      <c r="K497" s="54"/>
      <c r="L497" s="52">
        <f>VLOOKUP($G497,[1]食材檔!$B$1:$I$65536,4,FALSE)</f>
        <v>0</v>
      </c>
      <c r="M497" s="52">
        <f>VLOOKUP($G497,[1]食材檔!$B$1:$I$65536,7,FALSE)</f>
        <v>0</v>
      </c>
      <c r="N497" s="52">
        <f>VLOOKUP($G497,[1]食材檔!$B$1:$I$65536,8,FALSE)</f>
        <v>0</v>
      </c>
      <c r="O497" s="55" t="e">
        <f t="shared" si="28"/>
        <v>#DIV/0!</v>
      </c>
      <c r="P497" s="42">
        <f>VLOOKUP($G497,[1]食材檔!$B$1:$M$65536,11,FALSE)/100*H497</f>
        <v>0</v>
      </c>
    </row>
    <row r="498" spans="4:21">
      <c r="E498" s="52"/>
      <c r="F498" s="53"/>
      <c r="G498" s="53">
        <f>VLOOKUP($E$493,[1]明細總表!$C$1:$AB$65536,13,FALSE)</f>
        <v>0</v>
      </c>
      <c r="H498" s="53">
        <f>VLOOKUP($E$493,[1]明細總表!$C$1:$AB$65536,14,FALSE)</f>
        <v>0</v>
      </c>
      <c r="I498" s="52">
        <f>VLOOKUP($G498,[1]食材檔!$B$1:$I$65536,3,FALSE)</f>
        <v>0</v>
      </c>
      <c r="J498" s="54" t="e">
        <f t="shared" si="29"/>
        <v>#DIV/0!</v>
      </c>
      <c r="K498" s="54"/>
      <c r="L498" s="52">
        <f>VLOOKUP($G498,[1]食材檔!$B$1:$I$65536,4,FALSE)</f>
        <v>0</v>
      </c>
      <c r="M498" s="52">
        <f>VLOOKUP($G498,[1]食材檔!$B$1:$I$65536,7,FALSE)</f>
        <v>0</v>
      </c>
      <c r="N498" s="52">
        <f>VLOOKUP($G498,[1]食材檔!$B$1:$I$65536,8,FALSE)</f>
        <v>0</v>
      </c>
      <c r="O498" s="55" t="e">
        <f t="shared" si="28"/>
        <v>#DIV/0!</v>
      </c>
      <c r="P498" s="42">
        <f>VLOOKUP($G498,[1]食材檔!$B$1:$M$65536,11,FALSE)/100*H498</f>
        <v>0</v>
      </c>
    </row>
    <row r="499" spans="4:21">
      <c r="E499" s="52"/>
      <c r="F499" s="53"/>
      <c r="G499" s="53">
        <f>VLOOKUP($E$493,[1]明細總表!$C$1:$AB$65536,15,FALSE)</f>
        <v>0</v>
      </c>
      <c r="H499" s="53">
        <f>VLOOKUP($E$493,[1]明細總表!$C$1:$AB$65536,16,FALSE)</f>
        <v>0</v>
      </c>
      <c r="I499" s="52">
        <f>VLOOKUP($G499,[1]食材檔!$B$1:$I$65536,3,FALSE)</f>
        <v>0</v>
      </c>
      <c r="J499" s="54" t="e">
        <f t="shared" si="29"/>
        <v>#DIV/0!</v>
      </c>
      <c r="K499" s="54"/>
      <c r="L499" s="52">
        <f>VLOOKUP($G499,[1]食材檔!$B$1:$I$65536,4,FALSE)</f>
        <v>0</v>
      </c>
      <c r="M499" s="52">
        <f>VLOOKUP($G499,[1]食材檔!$B$1:$I$65536,7,FALSE)</f>
        <v>0</v>
      </c>
      <c r="N499" s="52">
        <f>VLOOKUP($G499,[1]食材檔!$B$1:$I$65536,8,FALSE)</f>
        <v>0</v>
      </c>
      <c r="O499" s="55" t="e">
        <f t="shared" si="28"/>
        <v>#DIV/0!</v>
      </c>
      <c r="P499" s="42">
        <f>VLOOKUP($G499,[1]食材檔!$B$1:$M$65536,11,FALSE)/100*H499</f>
        <v>0</v>
      </c>
    </row>
    <row r="500" spans="4:21">
      <c r="E500" s="52"/>
      <c r="F500" s="53"/>
      <c r="G500" s="53">
        <f>VLOOKUP($E$493,[1]明細總表!$C$1:$AB$65536,17,FALSE)</f>
        <v>0</v>
      </c>
      <c r="H500" s="53">
        <f>VLOOKUP($E$493,[1]明細總表!$C$1:$AB$65536,18,FALSE)</f>
        <v>0</v>
      </c>
      <c r="I500" s="52">
        <f>VLOOKUP($G500,[1]食材檔!$B$1:$I$65536,3,FALSE)</f>
        <v>0</v>
      </c>
      <c r="J500" s="54" t="e">
        <f t="shared" si="29"/>
        <v>#DIV/0!</v>
      </c>
      <c r="K500" s="54"/>
      <c r="L500" s="52">
        <f>VLOOKUP($G500,[1]食材檔!$B$1:$I$65536,4,FALSE)</f>
        <v>0</v>
      </c>
      <c r="M500" s="52">
        <f>VLOOKUP($G500,[1]食材檔!$B$1:$I$65536,7,FALSE)</f>
        <v>0</v>
      </c>
      <c r="N500" s="52">
        <f>VLOOKUP($G500,[1]食材檔!$B$1:$I$65536,8,FALSE)</f>
        <v>0</v>
      </c>
      <c r="O500" s="55" t="e">
        <f t="shared" si="28"/>
        <v>#DIV/0!</v>
      </c>
      <c r="P500" s="42">
        <f>VLOOKUP($G500,[1]食材檔!$B$1:$M$65536,11,FALSE)/100*H500</f>
        <v>0</v>
      </c>
    </row>
    <row r="501" spans="4:21">
      <c r="E501" s="52"/>
      <c r="F501" s="53"/>
      <c r="G501" s="53">
        <f>VLOOKUP($E$493,[1]明細總表!$C$1:$AB$65536,19,FALSE)</f>
        <v>0</v>
      </c>
      <c r="H501" s="53">
        <f>VLOOKUP($E$493,[1]明細總表!$C$1:$AB$65536,20,FALSE)</f>
        <v>0</v>
      </c>
      <c r="I501" s="52">
        <f>VLOOKUP($G501,[1]食材檔!$B$1:$I$65536,3,FALSE)</f>
        <v>0</v>
      </c>
      <c r="J501" s="54" t="e">
        <f t="shared" si="29"/>
        <v>#DIV/0!</v>
      </c>
      <c r="K501" s="54"/>
      <c r="L501" s="52">
        <f>VLOOKUP($G501,[1]食材檔!$B$1:$I$65536,4,FALSE)</f>
        <v>0</v>
      </c>
      <c r="M501" s="52">
        <f>VLOOKUP($G501,[1]食材檔!$B$1:$I$65536,7,FALSE)</f>
        <v>0</v>
      </c>
      <c r="N501" s="52">
        <f>VLOOKUP($G501,[1]食材檔!$B$1:$I$65536,8,FALSE)</f>
        <v>0</v>
      </c>
      <c r="O501" s="55" t="e">
        <f t="shared" si="28"/>
        <v>#DIV/0!</v>
      </c>
      <c r="P501" s="42">
        <f>VLOOKUP($G501,[1]食材檔!$B$1:$M$65536,11,FALSE)/100*H501</f>
        <v>0</v>
      </c>
    </row>
    <row r="502" spans="4:21">
      <c r="E502" s="52"/>
      <c r="F502" s="53"/>
      <c r="G502" s="53">
        <f>VLOOKUP($E$493,[1]明細總表!$C$1:$AB$65536,21,FALSE)</f>
        <v>0</v>
      </c>
      <c r="H502" s="53">
        <f>VLOOKUP($E$493,[1]明細總表!$C$1:$AB$65536,22,FALSE)</f>
        <v>0</v>
      </c>
      <c r="I502" s="52">
        <f>VLOOKUP($G502,[1]食材檔!$B$1:$I$65536,3,FALSE)</f>
        <v>0</v>
      </c>
      <c r="J502" s="54" t="e">
        <f t="shared" si="29"/>
        <v>#DIV/0!</v>
      </c>
      <c r="K502" s="54"/>
      <c r="L502" s="52">
        <f>VLOOKUP($G502,[1]食材檔!$B$1:$I$65536,4,FALSE)</f>
        <v>0</v>
      </c>
      <c r="M502" s="52">
        <f>VLOOKUP($G502,[1]食材檔!$B$1:$I$65536,7,FALSE)</f>
        <v>0</v>
      </c>
      <c r="N502" s="52">
        <f>VLOOKUP($G502,[1]食材檔!$B$1:$I$65536,8,FALSE)</f>
        <v>0</v>
      </c>
      <c r="O502" s="55" t="e">
        <f t="shared" si="28"/>
        <v>#DIV/0!</v>
      </c>
      <c r="P502" s="42">
        <f>VLOOKUP($G502,[1]食材檔!$B$1:$M$65536,11,FALSE)/100*H502</f>
        <v>0</v>
      </c>
    </row>
    <row r="503" spans="4:21">
      <c r="D503" s="13">
        <f>SUM(H503:H505)</f>
        <v>80</v>
      </c>
      <c r="E503" s="38" t="str">
        <f>VLOOKUP(G464,[1]麗山菜單!B13:H13,3,FALSE)</f>
        <v>紫米飯</v>
      </c>
      <c r="F503" s="39">
        <f>VLOOKUP($E$503,[1]明細總表!$C$1:$AB$65536,2,FALSE)</f>
        <v>2</v>
      </c>
      <c r="G503" s="39" t="str">
        <f>VLOOKUP($E$503,[1]明細總表!$C$1:$AB$65536,3,FALSE)</f>
        <v>白米</v>
      </c>
      <c r="H503" s="39">
        <f>VLOOKUP($E$503,[1]明細總表!$C$1:$AB$65536,4,FALSE)</f>
        <v>65</v>
      </c>
      <c r="I503" s="38">
        <f>VLOOKUP($G503,[1]食材檔!$B$1:$I$65536,3,FALSE)</f>
        <v>1000</v>
      </c>
      <c r="J503" s="56">
        <f t="shared" si="29"/>
        <v>184.405</v>
      </c>
      <c r="K503" s="56"/>
      <c r="L503" s="38" t="str">
        <f>VLOOKUP($G503,[1]食材檔!$B$1:$I$65536,4,FALSE)</f>
        <v>kg</v>
      </c>
      <c r="M503" s="38">
        <f>VLOOKUP($G503,[1]食材檔!$B$1:$I$65536,7,FALSE)</f>
        <v>20</v>
      </c>
      <c r="N503" s="38">
        <f>VLOOKUP($G503,[1]食材檔!$B$1:$I$65536,8,FALSE)</f>
        <v>1</v>
      </c>
      <c r="O503" s="41">
        <f t="shared" si="28"/>
        <v>3.25</v>
      </c>
      <c r="P503" s="42">
        <f>VLOOKUP($G503,[1]食材檔!$B$1:$M$65536,11,FALSE)/100*H503</f>
        <v>3.25</v>
      </c>
    </row>
    <row r="504" spans="4:21">
      <c r="E504" s="38"/>
      <c r="F504" s="39"/>
      <c r="G504" s="39" t="str">
        <f>VLOOKUP($E$503,[1]明細總表!$C$1:$AB$65536,5,FALSE)</f>
        <v>紫米</v>
      </c>
      <c r="H504" s="39">
        <f>VLOOKUP($E$503,[1]明細總表!$C$1:$AB$65536,6,FALSE)</f>
        <v>15</v>
      </c>
      <c r="I504" s="38">
        <f>VLOOKUP($G504,[1]食材檔!$B$1:$I$65536,3,FALSE)</f>
        <v>1000</v>
      </c>
      <c r="J504" s="56">
        <f t="shared" si="29"/>
        <v>42.555</v>
      </c>
      <c r="K504" s="56"/>
      <c r="L504" s="38" t="str">
        <f>VLOOKUP($G504,[1]食材檔!$B$1:$I$65536,4,FALSE)</f>
        <v>kg</v>
      </c>
      <c r="M504" s="38">
        <f>VLOOKUP($G504,[1]食材檔!$B$1:$I$65536,7,FALSE)</f>
        <v>20</v>
      </c>
      <c r="N504" s="38">
        <f>VLOOKUP($G504,[1]食材檔!$B$1:$I$65536,8,FALSE)</f>
        <v>1</v>
      </c>
      <c r="O504" s="41">
        <f t="shared" si="28"/>
        <v>0.75</v>
      </c>
      <c r="P504" s="42">
        <f>VLOOKUP($G504,[1]食材檔!$B$1:$M$65536,11,FALSE)/100*H504</f>
        <v>1.3499999999999999</v>
      </c>
    </row>
    <row r="505" spans="4:21">
      <c r="E505" s="38" t="s">
        <v>115</v>
      </c>
      <c r="F505" s="39">
        <v>1</v>
      </c>
      <c r="G505" s="39" t="s">
        <v>116</v>
      </c>
      <c r="H505" s="39">
        <f>J505*1000/E464</f>
        <v>0</v>
      </c>
      <c r="I505" s="38"/>
      <c r="J505" s="56"/>
      <c r="K505" s="56"/>
      <c r="L505" s="38" t="s">
        <v>91</v>
      </c>
      <c r="M505" s="38">
        <v>5</v>
      </c>
      <c r="N505" s="38">
        <v>6</v>
      </c>
      <c r="O505" s="41">
        <f t="shared" si="28"/>
        <v>0</v>
      </c>
      <c r="P505" s="42">
        <f>VLOOKUP($G505,[1]食材檔!$B$1:$M$65536,11,FALSE)/100*H505</f>
        <v>0</v>
      </c>
    </row>
    <row r="506" spans="4:21">
      <c r="E506" s="52" t="s">
        <v>117</v>
      </c>
      <c r="F506" s="53"/>
      <c r="G506" s="53" t="s">
        <v>118</v>
      </c>
      <c r="H506" s="52"/>
      <c r="I506" s="52"/>
      <c r="J506" s="54"/>
      <c r="K506" s="54"/>
      <c r="L506" s="52" t="s">
        <v>91</v>
      </c>
      <c r="M506" s="52"/>
      <c r="N506" s="52"/>
      <c r="O506" s="55"/>
      <c r="P506" s="42">
        <f>VLOOKUP($G506,[1]食材檔!$B$1:$M$65536,11,FALSE)/100*H506</f>
        <v>0</v>
      </c>
    </row>
    <row r="507" spans="4:21">
      <c r="E507" s="52"/>
      <c r="F507" s="53"/>
      <c r="G507" s="53" t="s">
        <v>31</v>
      </c>
      <c r="H507" s="52"/>
      <c r="I507" s="52"/>
      <c r="J507" s="54"/>
      <c r="K507" s="54"/>
      <c r="L507" s="52" t="s">
        <v>91</v>
      </c>
      <c r="M507" s="52"/>
      <c r="N507" s="52"/>
      <c r="O507" s="55"/>
      <c r="P507" s="42">
        <f>VLOOKUP($G507,[1]食材檔!$B$1:$M$65536,11,FALSE)/100*H507</f>
        <v>0</v>
      </c>
    </row>
    <row r="508" spans="4:21">
      <c r="E508" s="52"/>
      <c r="F508" s="53"/>
      <c r="G508" s="53" t="s">
        <v>119</v>
      </c>
      <c r="H508" s="52"/>
      <c r="I508" s="52"/>
      <c r="J508" s="54"/>
      <c r="K508" s="54"/>
      <c r="L508" s="52" t="s">
        <v>91</v>
      </c>
      <c r="M508" s="52"/>
      <c r="N508" s="52"/>
      <c r="O508" s="55"/>
      <c r="P508" s="42">
        <f>VLOOKUP($G508,[1]食材檔!$B$1:$M$65536,11,FALSE)/100*H508</f>
        <v>0</v>
      </c>
    </row>
    <row r="509" spans="4:21">
      <c r="D509" s="16"/>
      <c r="E509" s="19">
        <f>VLOOKUP($H$510,[1]人數!$L$1:$S$65536,6,FALSE)</f>
        <v>1402</v>
      </c>
      <c r="F509" s="20">
        <f>VLOOKUP($H$510,[1]人數!$L$1:$S$65536,7,FALSE)</f>
        <v>1968</v>
      </c>
      <c r="G509" s="21"/>
    </row>
    <row r="510" spans="4:21">
      <c r="D510" s="16"/>
      <c r="E510" s="4">
        <f>VLOOKUP($H$510,[1]人數!$L$1:$S$65536,8,FALSE)</f>
        <v>3370</v>
      </c>
      <c r="G510" s="22">
        <f>[1]麗山菜單!B14</f>
        <v>45062</v>
      </c>
      <c r="H510" s="23" t="str">
        <f>VLOOKUP(G4,[1]麗山菜單!A14:I14,3,TRUE)</f>
        <v>二</v>
      </c>
      <c r="J510" s="24"/>
      <c r="K510" s="24"/>
      <c r="L510" s="13" t="str">
        <f>VLOOKUP(G510,[1]麗山菜單!A14:I14,4,TRUE)</f>
        <v>有機米海苔飯</v>
      </c>
    </row>
    <row r="511" spans="4:21">
      <c r="D511" s="61" t="s">
        <v>120</v>
      </c>
      <c r="E511" s="26" t="s">
        <v>93</v>
      </c>
      <c r="F511" s="7" t="s">
        <v>94</v>
      </c>
      <c r="G511" s="26" t="s">
        <v>121</v>
      </c>
      <c r="H511" s="26" t="s">
        <v>122</v>
      </c>
      <c r="I511" s="90" t="s">
        <v>154</v>
      </c>
      <c r="J511" s="28" t="s">
        <v>123</v>
      </c>
      <c r="K511" s="28"/>
      <c r="L511" s="29" t="s">
        <v>99</v>
      </c>
      <c r="M511" s="30" t="s">
        <v>124</v>
      </c>
      <c r="N511" s="31" t="s">
        <v>125</v>
      </c>
      <c r="O511" s="32" t="s">
        <v>126</v>
      </c>
      <c r="P511" s="33" t="s">
        <v>127</v>
      </c>
      <c r="Q511" s="13" t="s">
        <v>128</v>
      </c>
      <c r="R511" s="46">
        <f>SUMIFS(O512:O551,N512:N551,1)</f>
        <v>3.75</v>
      </c>
      <c r="S511" s="35" t="s">
        <v>129</v>
      </c>
      <c r="T511" s="36">
        <f>R511*2+R512*7+R513*1+R516*8</f>
        <v>39.402342342342344</v>
      </c>
      <c r="U511" s="37">
        <f>T511*4/T514</f>
        <v>0.20263590784492194</v>
      </c>
    </row>
    <row r="512" spans="4:21">
      <c r="D512" s="13">
        <f>SUM(H512:H523)</f>
        <v>166</v>
      </c>
      <c r="E512" s="38" t="str">
        <f>VLOOKUP(G510,[1]麗山菜單!B14:H14,4,FALSE)</f>
        <v>紅糟魚塊</v>
      </c>
      <c r="F512" s="39">
        <f>VLOOKUP($E$512,[1]明細總表!$C$1:$AB$65536,2,FALSE)</f>
        <v>2</v>
      </c>
      <c r="G512" s="9" t="str">
        <f>VLOOKUP($E$512,[1]明細總表!$C$1:$AB$65536,3,FALSE)</f>
        <v>鮭鯊魚丁</v>
      </c>
      <c r="H512" s="9">
        <f>VLOOKUP($E$512,[1]明細總表!$C$1:$AB$65536,4,FALSE)</f>
        <v>105</v>
      </c>
      <c r="I512" s="8">
        <f>VLOOKUP($G512,[1]食材檔!$B$1:$I$65536,3,FALSE)</f>
        <v>1000</v>
      </c>
      <c r="J512" s="45">
        <f>H512*$E$510/I512-310*H512/1000</f>
        <v>321.3</v>
      </c>
      <c r="K512" s="45"/>
      <c r="L512" s="38" t="str">
        <f>VLOOKUP($G512,[1]食材檔!$B$1:$I$65536,4,FALSE)</f>
        <v>kg</v>
      </c>
      <c r="M512" s="38">
        <f>VLOOKUP($G512,[1]食材檔!$B$1:$I$65536,7,FALSE)</f>
        <v>50</v>
      </c>
      <c r="N512" s="38">
        <f>VLOOKUP($G512,[1]食材檔!$B$1:$I$65536,8,FALSE)</f>
        <v>2</v>
      </c>
      <c r="O512" s="41">
        <f t="shared" ref="O512:O551" si="30">H512/M512</f>
        <v>2.1</v>
      </c>
      <c r="P512" s="42">
        <f>VLOOKUP($G512,[1]食材檔!$B$1:$M$65536,11,FALSE)/100*H512</f>
        <v>5.25</v>
      </c>
      <c r="Q512" s="13" t="s">
        <v>106</v>
      </c>
      <c r="R512" s="46">
        <f>SUMIFS(O512:O551,N512:N551,2)</f>
        <v>4.2774774774774773</v>
      </c>
      <c r="S512" s="35" t="s">
        <v>130</v>
      </c>
      <c r="T512" s="44">
        <f>R512*5+R515*5+R516*8</f>
        <v>32.887387387387385</v>
      </c>
      <c r="U512" s="37">
        <f>T512*9/T514</f>
        <v>0.38054520894919741</v>
      </c>
    </row>
    <row r="513" spans="4:21">
      <c r="E513" s="38"/>
      <c r="F513" s="39"/>
      <c r="G513" s="9" t="str">
        <f>VLOOKUP($E$512,[1]明細總表!$C$1:$AB$65536,5,FALSE)</f>
        <v>紅糟</v>
      </c>
      <c r="H513" s="39">
        <f>VLOOKUP($E$512,[1]明細總表!$C$1:$AB$65536,6,FALSE)</f>
        <v>1</v>
      </c>
      <c r="I513" s="38">
        <f>VLOOKUP($G513,[1]食材檔!$B$1:$I$65536,3,FALSE)</f>
        <v>3000</v>
      </c>
      <c r="J513" s="56">
        <f>H513*$E$510/I513-310*H513/1000</f>
        <v>0.81333333333333324</v>
      </c>
      <c r="K513" s="56"/>
      <c r="L513" s="38" t="str">
        <f>VLOOKUP($G513,[1]食材檔!$B$1:$I$65536,4,FALSE)</f>
        <v>罐</v>
      </c>
      <c r="M513" s="38">
        <f>VLOOKUP($G513,[1]食材檔!$B$1:$I$65536,7,FALSE)</f>
        <v>0</v>
      </c>
      <c r="N513" s="38">
        <f>VLOOKUP($G513,[1]食材檔!$B$1:$I$65536,8,FALSE)</f>
        <v>0</v>
      </c>
      <c r="O513" s="41" t="e">
        <f t="shared" si="30"/>
        <v>#DIV/0!</v>
      </c>
      <c r="P513" s="42">
        <f>VLOOKUP($G513,[1]食材檔!$B$1:$M$65536,11,FALSE)/100*H513</f>
        <v>0</v>
      </c>
      <c r="Q513" s="13" t="s">
        <v>131</v>
      </c>
      <c r="R513" s="46">
        <f>SUMIFS(O512:O551,N512:N551,3)</f>
        <v>1.9599999999999997</v>
      </c>
      <c r="S513" s="35" t="s">
        <v>132</v>
      </c>
      <c r="T513" s="44">
        <f>R511*15+R513*5+15+R516*12</f>
        <v>81.05</v>
      </c>
      <c r="U513" s="37">
        <f>T513*4/T514</f>
        <v>0.41681888320588073</v>
      </c>
    </row>
    <row r="514" spans="4:21">
      <c r="E514" s="38"/>
      <c r="F514" s="39"/>
      <c r="G514" s="39">
        <f>VLOOKUP($E$512,[1]明細總表!$C$1:$AB$65536,7,FALSE)</f>
        <v>0</v>
      </c>
      <c r="H514" s="39">
        <f>VLOOKUP($E$512,[1]明細總表!$C$1:$AB$65536,8,FALSE)</f>
        <v>0</v>
      </c>
      <c r="I514" s="38">
        <f>VLOOKUP($G514,[1]食材檔!$B$1:$I$65536,3,FALSE)</f>
        <v>0</v>
      </c>
      <c r="J514" s="56" t="e">
        <f t="shared" ref="J514:J550" si="31">H514*$E$510/I514</f>
        <v>#DIV/0!</v>
      </c>
      <c r="K514" s="56"/>
      <c r="L514" s="38">
        <f>VLOOKUP($G514,[1]食材檔!$B$1:$I$65536,4,FALSE)</f>
        <v>0</v>
      </c>
      <c r="M514" s="38">
        <f>VLOOKUP($G514,[1]食材檔!$B$1:$I$65536,7,FALSE)</f>
        <v>0</v>
      </c>
      <c r="N514" s="38">
        <f>VLOOKUP($G514,[1]食材檔!$B$1:$I$65536,8,FALSE)</f>
        <v>0</v>
      </c>
      <c r="O514" s="41" t="e">
        <f t="shared" si="30"/>
        <v>#DIV/0!</v>
      </c>
      <c r="P514" s="42">
        <f>VLOOKUP($G514,[1]食材檔!$B$1:$M$65536,11,FALSE)/100*H514</f>
        <v>0</v>
      </c>
      <c r="Q514" s="13" t="s">
        <v>110</v>
      </c>
      <c r="R514" s="46">
        <f>SUMIFS(O512:O551,N512:N551,4)+1</f>
        <v>1</v>
      </c>
      <c r="S514" s="47" t="s">
        <v>133</v>
      </c>
      <c r="T514" s="44">
        <f>T511*4+T512*9+T513*4</f>
        <v>777.79585585585573</v>
      </c>
      <c r="U514" s="37">
        <f>U511+U512+U513</f>
        <v>1</v>
      </c>
    </row>
    <row r="515" spans="4:21">
      <c r="E515" s="38"/>
      <c r="F515" s="39"/>
      <c r="G515" s="39">
        <f>VLOOKUP($E$512,[1]明細總表!$C$1:$AB$65536,9,FALSE)</f>
        <v>0</v>
      </c>
      <c r="H515" s="39">
        <f>VLOOKUP($E$512,[1]明細總表!$C$1:$AB$65536,10,FALSE)</f>
        <v>0</v>
      </c>
      <c r="I515" s="38">
        <f>VLOOKUP($G515,[1]食材檔!$B$1:$I$65536,3,FALSE)</f>
        <v>0</v>
      </c>
      <c r="J515" s="56" t="e">
        <f t="shared" si="31"/>
        <v>#DIV/0!</v>
      </c>
      <c r="K515" s="56"/>
      <c r="L515" s="38">
        <f>VLOOKUP($G515,[1]食材檔!$B$1:$I$65536,4,FALSE)</f>
        <v>0</v>
      </c>
      <c r="M515" s="38">
        <f>VLOOKUP($G515,[1]食材檔!$B$1:$I$65536,7,FALSE)</f>
        <v>0</v>
      </c>
      <c r="N515" s="38">
        <f>VLOOKUP($G515,[1]食材檔!$B$1:$I$65536,8,FALSE)</f>
        <v>0</v>
      </c>
      <c r="O515" s="41" t="e">
        <f t="shared" si="30"/>
        <v>#DIV/0!</v>
      </c>
      <c r="P515" s="42">
        <f>VLOOKUP($G515,[1]食材檔!$B$1:$M$65536,11,FALSE)/100*H515</f>
        <v>0</v>
      </c>
      <c r="Q515" s="13" t="s">
        <v>112</v>
      </c>
      <c r="R515" s="46">
        <f>SUMIFS(O512:O551,N512:N551,6)+2.3</f>
        <v>2.2999999999999998</v>
      </c>
    </row>
    <row r="516" spans="4:21">
      <c r="E516" s="38"/>
      <c r="F516" s="39"/>
      <c r="G516" s="39">
        <f>VLOOKUP($E$512,[1]明細總表!$C$1:$AB$65536,11,FALSE)</f>
        <v>0</v>
      </c>
      <c r="H516" s="39">
        <f>VLOOKUP($E$512,[1]明細總表!$C$1:$AB$65536,12,FALSE)</f>
        <v>0</v>
      </c>
      <c r="I516" s="38">
        <f>VLOOKUP($G516,[1]食材檔!$B$1:$I$65536,3,FALSE)</f>
        <v>0</v>
      </c>
      <c r="J516" s="56" t="e">
        <f t="shared" si="31"/>
        <v>#DIV/0!</v>
      </c>
      <c r="K516" s="56"/>
      <c r="L516" s="38">
        <f>VLOOKUP($G516,[1]食材檔!$B$1:$I$65536,4,FALSE)</f>
        <v>0</v>
      </c>
      <c r="M516" s="38">
        <f>VLOOKUP($G516,[1]食材檔!$B$1:$I$65536,7,FALSE)</f>
        <v>0</v>
      </c>
      <c r="N516" s="38">
        <f>VLOOKUP($G516,[1]食材檔!$B$1:$I$65536,8,FALSE)</f>
        <v>0</v>
      </c>
      <c r="O516" s="41" t="e">
        <f>H516/M516</f>
        <v>#DIV/0!</v>
      </c>
      <c r="P516" s="42">
        <f>VLOOKUP($G516,[1]食材檔!$B$1:$M$65536,11,FALSE)/100*H516</f>
        <v>0</v>
      </c>
      <c r="Q516" s="47" t="s">
        <v>134</v>
      </c>
      <c r="R516" s="48">
        <f>SUMIFS(O512:O551,N512:N551,5)</f>
        <v>0</v>
      </c>
    </row>
    <row r="517" spans="4:21">
      <c r="E517" s="38"/>
      <c r="F517" s="39"/>
      <c r="G517" s="39">
        <f>VLOOKUP($E$512,[1]明細總表!$C$1:$AB$65536,13,FALSE)</f>
        <v>0</v>
      </c>
      <c r="H517" s="39">
        <f>VLOOKUP($E$512,[1]明細總表!$C$1:$AB$65536,14,FALSE)</f>
        <v>0</v>
      </c>
      <c r="I517" s="38">
        <f>VLOOKUP($G517,[1]食材檔!$B$1:$I$65536,3,FALSE)</f>
        <v>0</v>
      </c>
      <c r="J517" s="56" t="e">
        <f t="shared" si="31"/>
        <v>#DIV/0!</v>
      </c>
      <c r="K517" s="56"/>
      <c r="L517" s="38">
        <f>VLOOKUP($G517,[1]食材檔!$B$1:$I$65536,4,FALSE)</f>
        <v>0</v>
      </c>
      <c r="M517" s="38">
        <f>VLOOKUP($G517,[1]食材檔!$B$1:$I$65536,7,FALSE)</f>
        <v>0</v>
      </c>
      <c r="N517" s="38">
        <f>VLOOKUP($G517,[1]食材檔!$B$1:$I$65536,8,FALSE)</f>
        <v>0</v>
      </c>
      <c r="O517" s="41" t="e">
        <f t="shared" si="30"/>
        <v>#DIV/0!</v>
      </c>
      <c r="P517" s="42">
        <f>VLOOKUP($G517,[1]食材檔!$B$1:$M$65536,11,FALSE)/100*H517</f>
        <v>0</v>
      </c>
      <c r="Q517" s="49" t="s">
        <v>127</v>
      </c>
      <c r="R517" s="50">
        <f>SUM(P512:P554)</f>
        <v>115.46100000000001</v>
      </c>
    </row>
    <row r="518" spans="4:21">
      <c r="E518" s="38"/>
      <c r="F518" s="39"/>
      <c r="G518" s="39">
        <f>VLOOKUP($E$512,[1]明細總表!$C$1:$AB$65536,15,FALSE)</f>
        <v>0</v>
      </c>
      <c r="H518" s="39">
        <f>VLOOKUP($E$512,[1]明細總表!$C$1:$AB$65536,16,FALSE)</f>
        <v>0</v>
      </c>
      <c r="I518" s="38">
        <f>VLOOKUP($G518,[1]食材檔!$B$1:$I$65536,3,FALSE)</f>
        <v>0</v>
      </c>
      <c r="J518" s="56" t="e">
        <f t="shared" si="31"/>
        <v>#DIV/0!</v>
      </c>
      <c r="K518" s="56"/>
      <c r="L518" s="38">
        <f>VLOOKUP($G518,[1]食材檔!$B$1:$I$65536,4,FALSE)</f>
        <v>0</v>
      </c>
      <c r="M518" s="38">
        <f>VLOOKUP($G518,[1]食材檔!$B$1:$I$65536,7,FALSE)</f>
        <v>0</v>
      </c>
      <c r="N518" s="38">
        <f>VLOOKUP($G518,[1]食材檔!$B$1:$I$65536,8,FALSE)</f>
        <v>0</v>
      </c>
      <c r="O518" s="41" t="e">
        <f>H518/M518</f>
        <v>#DIV/0!</v>
      </c>
      <c r="P518" s="42">
        <f>VLOOKUP($G518,[1]食材檔!$B$1:$M$65536,11,FALSE)/100*H518</f>
        <v>0</v>
      </c>
    </row>
    <row r="519" spans="4:21">
      <c r="E519" s="38"/>
      <c r="F519" s="39"/>
      <c r="G519" s="39">
        <f>VLOOKUP($E$512,[1]明細總表!$C$1:$AB$65536,17,FALSE)</f>
        <v>0</v>
      </c>
      <c r="H519" s="39">
        <f>VLOOKUP($E$512,[1]明細總表!$C$1:$AB$65536,18,FALSE)</f>
        <v>0</v>
      </c>
      <c r="I519" s="38">
        <f>VLOOKUP($G519,[1]食材檔!$B$1:$I$65536,3,FALSE)</f>
        <v>0</v>
      </c>
      <c r="J519" s="56" t="e">
        <f t="shared" si="31"/>
        <v>#DIV/0!</v>
      </c>
      <c r="K519" s="56"/>
      <c r="L519" s="38">
        <f>VLOOKUP($G519,[1]食材檔!$B$1:$I$65536,4,FALSE)</f>
        <v>0</v>
      </c>
      <c r="M519" s="38">
        <f>VLOOKUP($G519,[1]食材檔!$B$1:$I$65536,7,FALSE)</f>
        <v>0</v>
      </c>
      <c r="N519" s="38">
        <f>VLOOKUP($G519,[1]食材檔!$B$1:$I$65536,8,FALSE)</f>
        <v>0</v>
      </c>
      <c r="O519" s="41" t="e">
        <f t="shared" si="30"/>
        <v>#DIV/0!</v>
      </c>
      <c r="P519" s="42">
        <f>VLOOKUP($G519,[1]食材檔!$B$1:$M$65536,11,FALSE)/100*H519</f>
        <v>0</v>
      </c>
    </row>
    <row r="520" spans="4:21">
      <c r="E520" s="38"/>
      <c r="F520" s="39"/>
      <c r="G520" s="39">
        <f>VLOOKUP($E$512,[1]明細總表!$C$1:$AB$65536,19,FALSE)</f>
        <v>0</v>
      </c>
      <c r="H520" s="39">
        <f>VLOOKUP($E$512,[1]明細總表!$C$1:$AB$65536,20,FALSE)</f>
        <v>0</v>
      </c>
      <c r="I520" s="38">
        <f>VLOOKUP($G520,[1]食材檔!$B$1:$I$65536,3,FALSE)</f>
        <v>0</v>
      </c>
      <c r="J520" s="56" t="e">
        <f t="shared" si="31"/>
        <v>#DIV/0!</v>
      </c>
      <c r="K520" s="56"/>
      <c r="L520" s="38">
        <f>VLOOKUP($G520,[1]食材檔!$B$1:$I$65536,4,FALSE)</f>
        <v>0</v>
      </c>
      <c r="M520" s="38">
        <f>VLOOKUP($G520,[1]食材檔!$B$1:$I$65536,7,FALSE)</f>
        <v>0</v>
      </c>
      <c r="N520" s="38">
        <f>VLOOKUP($G520,[1]食材檔!$B$1:$I$65536,8,FALSE)</f>
        <v>0</v>
      </c>
      <c r="O520" s="41" t="e">
        <f t="shared" si="30"/>
        <v>#DIV/0!</v>
      </c>
      <c r="P520" s="42">
        <f>VLOOKUP($G520,[1]食材檔!$B$1:$M$65536,11,FALSE)/100*H520</f>
        <v>0</v>
      </c>
    </row>
    <row r="521" spans="4:21">
      <c r="E521" s="38"/>
      <c r="F521" s="39"/>
      <c r="G521" s="39">
        <f>VLOOKUP($E$512,[1]明細總表!$C$1:$AB$65536,21,FALSE)</f>
        <v>0</v>
      </c>
      <c r="H521" s="39">
        <f>VLOOKUP($E$512,[1]明細總表!$C$1:$AB$65536,22,FALSE)</f>
        <v>0</v>
      </c>
      <c r="I521" s="38">
        <f>VLOOKUP($G521,[1]食材檔!$B$1:$I$65536,3,FALSE)</f>
        <v>0</v>
      </c>
      <c r="J521" s="56" t="e">
        <f t="shared" si="31"/>
        <v>#DIV/0!</v>
      </c>
      <c r="K521" s="56"/>
      <c r="L521" s="38">
        <f>VLOOKUP($G521,[1]食材檔!$B$1:$I$65536,4,FALSE)</f>
        <v>0</v>
      </c>
      <c r="M521" s="38">
        <f>VLOOKUP($G521,[1]食材檔!$B$1:$I$65536,7,FALSE)</f>
        <v>0</v>
      </c>
      <c r="N521" s="38">
        <f>VLOOKUP($G521,[1]食材檔!$B$1:$I$65536,8,FALSE)</f>
        <v>0</v>
      </c>
      <c r="O521" s="41" t="e">
        <f t="shared" si="30"/>
        <v>#DIV/0!</v>
      </c>
      <c r="P521" s="42">
        <f>VLOOKUP($G521,[1]食材檔!$B$1:$M$65536,11,FALSE)/100*H521</f>
        <v>0</v>
      </c>
    </row>
    <row r="522" spans="4:21">
      <c r="E522" s="10"/>
      <c r="F522" s="1"/>
      <c r="G522" s="1">
        <f>VLOOKUP($E$512,[1]明細總表!$C$1:$AB$65536,23,FALSE)</f>
        <v>0</v>
      </c>
      <c r="H522" s="1">
        <f>VLOOKUP($E$512,[1]明細總表!$C$1:$AB$65536,24,FALSE)</f>
        <v>0</v>
      </c>
      <c r="I522" s="10">
        <f>VLOOKUP($G522,[1]食材檔!$B$1:$I$65536,3,FALSE)</f>
        <v>0</v>
      </c>
      <c r="J522" s="40" t="e">
        <f t="shared" si="31"/>
        <v>#DIV/0!</v>
      </c>
      <c r="K522" s="40"/>
      <c r="L522" s="38">
        <f>VLOOKUP($G522,[1]食材檔!$B$1:$I$65536,4,FALSE)</f>
        <v>0</v>
      </c>
      <c r="M522" s="38">
        <f>VLOOKUP($G522,[1]食材檔!$B$1:$I$65536,7,FALSE)</f>
        <v>0</v>
      </c>
      <c r="N522" s="38">
        <f>VLOOKUP($G522,[1]食材檔!$B$1:$I$65536,8,FALSE)</f>
        <v>0</v>
      </c>
      <c r="O522" s="41" t="e">
        <f t="shared" si="30"/>
        <v>#DIV/0!</v>
      </c>
      <c r="P522" s="42">
        <f>VLOOKUP($G522,[1]食材檔!$B$1:$M$65536,11,FALSE)/100*H522</f>
        <v>0</v>
      </c>
    </row>
    <row r="523" spans="4:21">
      <c r="E523" s="10"/>
      <c r="F523" s="1"/>
      <c r="G523" s="1" t="str">
        <f>VLOOKUP($E$512,[1]明細總表!$C$1:$AB$65536,25,FALSE)</f>
        <v>雞胸丁</v>
      </c>
      <c r="H523" s="1">
        <f>VLOOKUP($E$512,[1]明細總表!$C$1:$AB$65536,26,FALSE)</f>
        <v>60</v>
      </c>
      <c r="I523" s="10">
        <f>VLOOKUP($G523,[1]食材檔!$B$1:$I$65536,3,FALSE)</f>
        <v>1000</v>
      </c>
      <c r="J523" s="40">
        <v>15</v>
      </c>
      <c r="K523" s="40"/>
      <c r="L523" s="38" t="str">
        <f>VLOOKUP($G523,[1]食材檔!$B$1:$I$65536,4,FALSE)</f>
        <v>kg</v>
      </c>
      <c r="M523" s="38">
        <f>VLOOKUP($G523,[1]食材檔!$B$1:$I$65536,7,FALSE)</f>
        <v>37</v>
      </c>
      <c r="N523" s="38">
        <f>VLOOKUP($G523,[1]食材檔!$B$1:$I$65536,8,FALSE)</f>
        <v>2</v>
      </c>
      <c r="O523" s="41">
        <f t="shared" si="30"/>
        <v>1.6216216216216217</v>
      </c>
      <c r="P523" s="42">
        <f>VLOOKUP($G523,[1]食材檔!$B$1:$M$65536,11,FALSE)/100*H523</f>
        <v>0.6</v>
      </c>
    </row>
    <row r="524" spans="4:21">
      <c r="D524" s="72">
        <f>SUM(H524:H533)</f>
        <v>92.5</v>
      </c>
      <c r="E524" s="52" t="str">
        <f>VLOOKUP(G510,[1]麗山菜單!B14:H14,5,FALSE)</f>
        <v>豆簽絲瓜</v>
      </c>
      <c r="F524" s="53">
        <f>VLOOKUP($E$524,[1]明細總表!$C$1:$AB$65536,2,FALSE)</f>
        <v>5</v>
      </c>
      <c r="G524" s="73" t="str">
        <f>VLOOKUP($E$524,[1]明細總表!$C$1:$AB$65536,3,FALSE)</f>
        <v>絲瓜4剖片</v>
      </c>
      <c r="H524" s="12">
        <f>VLOOKUP($E$524,[1]明細總表!$C$1:$AB$65536,4,FALSE)</f>
        <v>75</v>
      </c>
      <c r="I524" s="52">
        <f>VLOOKUP($G524,[1]食材檔!$B$1:$I$65536,3,FALSE)</f>
        <v>1000</v>
      </c>
      <c r="J524" s="54">
        <f t="shared" si="31"/>
        <v>252.75</v>
      </c>
      <c r="K524" s="54"/>
      <c r="L524" s="52" t="str">
        <f>VLOOKUP($G524,[1]食材檔!$B$1:$I$65536,4,FALSE)</f>
        <v>kg</v>
      </c>
      <c r="M524" s="52">
        <f>VLOOKUP($G524,[1]食材檔!$B$1:$I$65536,7,FALSE)</f>
        <v>100</v>
      </c>
      <c r="N524" s="52">
        <f>VLOOKUP($G524,[1]食材檔!$B$1:$I$65536,8,FALSE)</f>
        <v>3</v>
      </c>
      <c r="O524" s="55">
        <f t="shared" si="30"/>
        <v>0.75</v>
      </c>
      <c r="P524" s="42">
        <f>VLOOKUP($G524,[1]食材檔!$B$1:$M$65536,11,FALSE)/100*H524</f>
        <v>7.5</v>
      </c>
    </row>
    <row r="525" spans="4:21">
      <c r="E525" s="52"/>
      <c r="F525" s="53"/>
      <c r="G525" s="53" t="str">
        <f>VLOOKUP($E$524,[1]明細總表!$C$1:$AB$65536,5,FALSE)</f>
        <v>豆簽</v>
      </c>
      <c r="H525" s="53">
        <f>VLOOKUP($E$524,[1]明細總表!$C$1:$AB$65536,6,FALSE)</f>
        <v>5</v>
      </c>
      <c r="I525" s="52">
        <f>VLOOKUP($G525,[1]食材檔!$B$1:$I$65536,3,FALSE)</f>
        <v>1000</v>
      </c>
      <c r="J525" s="54">
        <f t="shared" si="31"/>
        <v>16.850000000000001</v>
      </c>
      <c r="K525" s="54"/>
      <c r="L525" s="52" t="str">
        <f>VLOOKUP($G525,[1]食材檔!$B$1:$I$65536,4,FALSE)</f>
        <v>kg</v>
      </c>
      <c r="M525" s="52">
        <f>VLOOKUP($G525,[1]食材檔!$B$1:$I$65536,7,FALSE)</f>
        <v>30</v>
      </c>
      <c r="N525" s="52">
        <f>VLOOKUP($G525,[1]食材檔!$B$1:$I$65536,8,FALSE)</f>
        <v>2</v>
      </c>
      <c r="O525" s="55">
        <f t="shared" si="30"/>
        <v>0.16666666666666666</v>
      </c>
      <c r="P525" s="42">
        <f>VLOOKUP($G525,[1]食材檔!$B$1:$M$65536,11,FALSE)/100*H525</f>
        <v>0</v>
      </c>
    </row>
    <row r="526" spans="4:21">
      <c r="E526" s="52"/>
      <c r="F526" s="53"/>
      <c r="G526" s="53" t="str">
        <f>VLOOKUP($E$524,[1]明細總表!$C$1:$AB$65536,7,FALSE)</f>
        <v>枸杞</v>
      </c>
      <c r="H526" s="53">
        <f>VLOOKUP($E$524,[1]明細總表!$C$1:$AB$65536,8,FALSE)</f>
        <v>0.5</v>
      </c>
      <c r="I526" s="52">
        <f>VLOOKUP($G526,[1]食材檔!$B$1:$I$65536,3,FALSE)</f>
        <v>600</v>
      </c>
      <c r="J526" s="54">
        <f t="shared" si="31"/>
        <v>2.8083333333333331</v>
      </c>
      <c r="K526" s="54"/>
      <c r="L526" s="52" t="str">
        <f>VLOOKUP($G526,[1]食材檔!$B$1:$I$65536,4,FALSE)</f>
        <v>斤</v>
      </c>
      <c r="M526" s="52">
        <f>VLOOKUP($G526,[1]食材檔!$B$1:$I$65536,7,FALSE)</f>
        <v>0</v>
      </c>
      <c r="N526" s="52">
        <f>VLOOKUP($G526,[1]食材檔!$B$1:$I$65536,8,FALSE)</f>
        <v>0</v>
      </c>
      <c r="O526" s="55" t="e">
        <f t="shared" si="30"/>
        <v>#DIV/0!</v>
      </c>
      <c r="P526" s="42">
        <f>VLOOKUP($G526,[1]食材檔!$B$1:$M$65536,11,FALSE)/100*H526</f>
        <v>0</v>
      </c>
    </row>
    <row r="527" spans="4:21">
      <c r="E527" s="52"/>
      <c r="F527" s="53"/>
      <c r="G527" s="53" t="str">
        <f>VLOOKUP($E$524,[1]明細總表!$C$1:$AB$65536,9,FALSE)</f>
        <v>杏鮑菇原件</v>
      </c>
      <c r="H527" s="53">
        <f>VLOOKUP($E$524,[1]明細總表!$C$1:$AB$65536,10,FALSE)</f>
        <v>5</v>
      </c>
      <c r="I527" s="52">
        <f>VLOOKUP($G527,[1]食材檔!$B$1:$I$65536,3,FALSE)</f>
        <v>1000</v>
      </c>
      <c r="J527" s="54">
        <f t="shared" si="31"/>
        <v>16.850000000000001</v>
      </c>
      <c r="K527" s="54"/>
      <c r="L527" s="52" t="str">
        <f>VLOOKUP($G527,[1]食材檔!$B$1:$I$65536,4,FALSE)</f>
        <v>kg</v>
      </c>
      <c r="M527" s="52">
        <f>VLOOKUP($G527,[1]食材檔!$B$1:$I$65536,7,FALSE)</f>
        <v>100</v>
      </c>
      <c r="N527" s="52">
        <f>VLOOKUP($G527,[1]食材檔!$B$1:$I$65536,8,FALSE)</f>
        <v>3</v>
      </c>
      <c r="O527" s="55">
        <f t="shared" si="30"/>
        <v>0.05</v>
      </c>
      <c r="P527" s="42">
        <f>VLOOKUP($G527,[1]食材檔!$B$1:$M$65536,11,FALSE)/100*H527</f>
        <v>0.05</v>
      </c>
    </row>
    <row r="528" spans="4:21">
      <c r="E528" s="52"/>
      <c r="F528" s="53"/>
      <c r="G528" s="53" t="str">
        <f>VLOOKUP($E$524,[1]明細總表!$C$1:$AB$65536,11,FALSE)</f>
        <v>肉片</v>
      </c>
      <c r="H528" s="53">
        <f>VLOOKUP($E$524,[1]明細總表!$C$1:$AB$65536,12,FALSE)</f>
        <v>7</v>
      </c>
      <c r="I528" s="52">
        <f>VLOOKUP($G528,[1]食材檔!$B$1:$I$65536,3,FALSE)</f>
        <v>1000</v>
      </c>
      <c r="J528" s="54">
        <f t="shared" si="31"/>
        <v>23.59</v>
      </c>
      <c r="K528" s="54"/>
      <c r="L528" s="52" t="str">
        <f>VLOOKUP($G528,[1]食材檔!$B$1:$I$65536,4,FALSE)</f>
        <v>kg</v>
      </c>
      <c r="M528" s="52">
        <f>VLOOKUP($G528,[1]食材檔!$B$1:$I$65536,7,FALSE)</f>
        <v>35</v>
      </c>
      <c r="N528" s="52">
        <f>VLOOKUP($G528,[1]食材檔!$B$1:$I$65536,8,FALSE)</f>
        <v>2</v>
      </c>
      <c r="O528" s="55">
        <f t="shared" si="30"/>
        <v>0.2</v>
      </c>
      <c r="P528" s="42">
        <f>VLOOKUP($G528,[1]食材檔!$B$1:$M$65536,11,FALSE)/100*H528</f>
        <v>0.21</v>
      </c>
    </row>
    <row r="529" spans="4:22">
      <c r="E529" s="52"/>
      <c r="F529" s="53"/>
      <c r="G529" s="53">
        <f>VLOOKUP($E$524,[1]明細總表!$C$1:$AB$65536,13,FALSE)</f>
        <v>0</v>
      </c>
      <c r="H529" s="53">
        <f>VLOOKUP($E$524,[1]明細總表!$C$1:$AB$65536,14,FALSE)</f>
        <v>0</v>
      </c>
      <c r="I529" s="52">
        <f>VLOOKUP($G529,[1]食材檔!$B$1:$I$65536,3,FALSE)</f>
        <v>0</v>
      </c>
      <c r="J529" s="54" t="e">
        <f t="shared" si="31"/>
        <v>#DIV/0!</v>
      </c>
      <c r="K529" s="54"/>
      <c r="L529" s="52">
        <f>VLOOKUP($G529,[1]食材檔!$B$1:$I$65536,4,FALSE)</f>
        <v>0</v>
      </c>
      <c r="M529" s="52">
        <f>VLOOKUP($G529,[1]食材檔!$B$1:$I$65536,7,FALSE)</f>
        <v>0</v>
      </c>
      <c r="N529" s="52">
        <f>VLOOKUP($G529,[1]食材檔!$B$1:$I$65536,8,FALSE)</f>
        <v>0</v>
      </c>
      <c r="O529" s="55" t="e">
        <f t="shared" si="30"/>
        <v>#DIV/0!</v>
      </c>
      <c r="P529" s="42">
        <f>VLOOKUP($G529,[1]食材檔!$B$1:$M$65536,11,FALSE)/100*H529</f>
        <v>0</v>
      </c>
    </row>
    <row r="530" spans="4:22">
      <c r="E530" s="52"/>
      <c r="F530" s="53"/>
      <c r="G530" s="53">
        <f>VLOOKUP($E$524,[1]明細總表!$C$1:$AB$65536,15,FALSE)</f>
        <v>0</v>
      </c>
      <c r="H530" s="53">
        <f>VLOOKUP($E$524,[1]明細總表!$C$1:$AB$65536,16,FALSE)</f>
        <v>0</v>
      </c>
      <c r="I530" s="52">
        <f>VLOOKUP($G530,[1]食材檔!$B$1:$I$65536,3,FALSE)</f>
        <v>0</v>
      </c>
      <c r="J530" s="54" t="e">
        <f t="shared" si="31"/>
        <v>#DIV/0!</v>
      </c>
      <c r="K530" s="54"/>
      <c r="L530" s="52">
        <f>VLOOKUP($G530,[1]食材檔!$B$1:$I$65536,4,FALSE)</f>
        <v>0</v>
      </c>
      <c r="M530" s="52">
        <f>VLOOKUP($G530,[1]食材檔!$B$1:$I$65536,7,FALSE)</f>
        <v>0</v>
      </c>
      <c r="N530" s="52">
        <f>VLOOKUP($G530,[1]食材檔!$B$1:$I$65536,8,FALSE)</f>
        <v>0</v>
      </c>
      <c r="O530" s="55" t="e">
        <f t="shared" si="30"/>
        <v>#DIV/0!</v>
      </c>
      <c r="P530" s="42">
        <f>VLOOKUP($G530,[1]食材檔!$B$1:$M$65536,11,FALSE)/100*H530</f>
        <v>0</v>
      </c>
    </row>
    <row r="531" spans="4:22">
      <c r="E531" s="52"/>
      <c r="F531" s="53"/>
      <c r="G531" s="53">
        <f>VLOOKUP($E$524,[1]明細總表!$C$1:$AB$65536,17,FALSE)</f>
        <v>0</v>
      </c>
      <c r="H531" s="53">
        <f>VLOOKUP($E$524,[1]明細總表!$C$1:$AB$65536,18,FALSE)</f>
        <v>0</v>
      </c>
      <c r="I531" s="52">
        <f>VLOOKUP($G531,[1]食材檔!$B$1:$I$65536,3,FALSE)</f>
        <v>0</v>
      </c>
      <c r="J531" s="54" t="e">
        <f t="shared" si="31"/>
        <v>#DIV/0!</v>
      </c>
      <c r="K531" s="54"/>
      <c r="L531" s="52">
        <f>VLOOKUP($G531,[1]食材檔!$B$1:$I$65536,4,FALSE)</f>
        <v>0</v>
      </c>
      <c r="M531" s="52">
        <f>VLOOKUP($G531,[1]食材檔!$B$1:$I$65536,7,FALSE)</f>
        <v>0</v>
      </c>
      <c r="N531" s="52">
        <f>VLOOKUP($G531,[1]食材檔!$B$1:$I$65536,8,FALSE)</f>
        <v>0</v>
      </c>
      <c r="O531" s="55" t="e">
        <f t="shared" si="30"/>
        <v>#DIV/0!</v>
      </c>
      <c r="P531" s="42">
        <f>VLOOKUP($G531,[1]食材檔!$B$1:$M$65536,11,FALSE)/100*H531</f>
        <v>0</v>
      </c>
    </row>
    <row r="532" spans="4:22">
      <c r="E532" s="52"/>
      <c r="F532" s="53"/>
      <c r="G532" s="53">
        <f>VLOOKUP($E$524,[1]明細總表!$C$1:$AB$65536,19,FALSE)</f>
        <v>0</v>
      </c>
      <c r="H532" s="53">
        <f>VLOOKUP($E$524,[1]明細總表!$C$1:$AB$65536,20,FALSE)</f>
        <v>0</v>
      </c>
      <c r="I532" s="52">
        <f>VLOOKUP($G532,[1]食材檔!$B$1:$I$65536,3,FALSE)</f>
        <v>0</v>
      </c>
      <c r="J532" s="54" t="e">
        <f t="shared" si="31"/>
        <v>#DIV/0!</v>
      </c>
      <c r="K532" s="54"/>
      <c r="L532" s="52">
        <f>VLOOKUP($G532,[1]食材檔!$B$1:$I$65536,4,FALSE)</f>
        <v>0</v>
      </c>
      <c r="M532" s="52">
        <f>VLOOKUP($G532,[1]食材檔!$B$1:$I$65536,7,FALSE)</f>
        <v>0</v>
      </c>
      <c r="N532" s="52">
        <f>VLOOKUP($G532,[1]食材檔!$B$1:$I$65536,8,FALSE)</f>
        <v>0</v>
      </c>
      <c r="O532" s="55" t="e">
        <f t="shared" si="30"/>
        <v>#DIV/0!</v>
      </c>
      <c r="P532" s="42">
        <f>VLOOKUP($G532,[1]食材檔!$B$1:$M$65536,11,FALSE)/100*H532</f>
        <v>0</v>
      </c>
    </row>
    <row r="533" spans="4:22">
      <c r="E533" s="52"/>
      <c r="F533" s="53"/>
      <c r="G533" s="53">
        <f>VLOOKUP($E$524,[1]明細總表!$C$1:$AB$65536,21,FALSE)</f>
        <v>0</v>
      </c>
      <c r="H533" s="53">
        <f>VLOOKUP($E$524,[1]明細總表!$C$1:$AB$65536,22,FALSE)</f>
        <v>0</v>
      </c>
      <c r="I533" s="52">
        <f>VLOOKUP($G533,[1]食材檔!$B$1:$I$65536,3,FALSE)</f>
        <v>0</v>
      </c>
      <c r="J533" s="54" t="e">
        <f t="shared" si="31"/>
        <v>#DIV/0!</v>
      </c>
      <c r="K533" s="54"/>
      <c r="L533" s="52">
        <f>VLOOKUP($G533,[1]食材檔!$B$1:$I$65536,4,FALSE)</f>
        <v>0</v>
      </c>
      <c r="M533" s="52">
        <f>VLOOKUP($G533,[1]食材檔!$B$1:$I$65536,7,FALSE)</f>
        <v>0</v>
      </c>
      <c r="N533" s="52">
        <f>VLOOKUP($G533,[1]食材檔!$B$1:$I$65536,8,FALSE)</f>
        <v>0</v>
      </c>
      <c r="O533" s="55" t="e">
        <f t="shared" si="30"/>
        <v>#DIV/0!</v>
      </c>
      <c r="P533" s="42">
        <f>VLOOKUP($G533,[1]食材檔!$B$1:$M$65536,11,FALSE)/100*H533</f>
        <v>0</v>
      </c>
    </row>
    <row r="534" spans="4:22">
      <c r="D534" s="13">
        <f>SUM(H534:H538)</f>
        <v>87.5</v>
      </c>
      <c r="E534" s="38" t="str">
        <f>VLOOKUP(G510,[1]麗山菜單!B14:H14,6,FALSE)</f>
        <v>有機空心菜</v>
      </c>
      <c r="F534" s="39">
        <f>VLOOKUP($E$534,[1]明細總表!$C$1:$AB$65536,2,FALSE)</f>
        <v>2</v>
      </c>
      <c r="G534" s="39" t="str">
        <f>VLOOKUP($E$534,[1]明細總表!$C$1:$AB$65536,3,FALSE)</f>
        <v>有機空心菜</v>
      </c>
      <c r="H534" s="39">
        <f>VLOOKUP($E$534,[1]明細總表!$C$1:$AB$65536,4,FALSE)</f>
        <v>87</v>
      </c>
      <c r="I534" s="38">
        <f>VLOOKUP($G534,[1]食材檔!$B$1:$I$65536,3,FALSE)</f>
        <v>1001</v>
      </c>
      <c r="J534" s="56">
        <f t="shared" si="31"/>
        <v>292.89710289710291</v>
      </c>
      <c r="K534" s="56"/>
      <c r="L534" s="38" t="str">
        <f>VLOOKUP($G534,[1]食材檔!$B$1:$I$65536,4,FALSE)</f>
        <v>kg</v>
      </c>
      <c r="M534" s="38">
        <f>VLOOKUP($G534,[1]食材檔!$B$1:$I$65536,7,FALSE)</f>
        <v>100</v>
      </c>
      <c r="N534" s="38">
        <f>VLOOKUP($G534,[1]食材檔!$B$1:$I$65536,8,FALSE)</f>
        <v>3</v>
      </c>
      <c r="O534" s="41">
        <f t="shared" si="30"/>
        <v>0.87</v>
      </c>
      <c r="P534" s="42">
        <f>VLOOKUP($G534,[1]食材檔!$B$1:$M$65536,11,FALSE)/100*H534</f>
        <v>91.350000000000009</v>
      </c>
      <c r="V534" s="57">
        <f>E509/E510*J534</f>
        <v>121.85214785214787</v>
      </c>
    </row>
    <row r="535" spans="4:22">
      <c r="E535" s="38"/>
      <c r="F535" s="39"/>
      <c r="G535" s="39" t="str">
        <f>VLOOKUP($E$534,[1]明細總表!$C$1:$AB$65536,5,FALSE)</f>
        <v>蒜末</v>
      </c>
      <c r="H535" s="39">
        <f>VLOOKUP($E$534,[1]明細總表!$C$1:$AB$65536,6,FALSE)</f>
        <v>0.5</v>
      </c>
      <c r="I535" s="38">
        <f>VLOOKUP($G535,[1]食材檔!$B$1:$I$65536,3,FALSE)</f>
        <v>1000</v>
      </c>
      <c r="J535" s="56">
        <f t="shared" si="31"/>
        <v>1.6850000000000001</v>
      </c>
      <c r="K535" s="56"/>
      <c r="L535" s="38" t="str">
        <f>VLOOKUP($G535,[1]食材檔!$B$1:$I$65536,4,FALSE)</f>
        <v>kg</v>
      </c>
      <c r="M535" s="38">
        <f>VLOOKUP($G535,[1]食材檔!$B$1:$I$65536,7,FALSE)</f>
        <v>100</v>
      </c>
      <c r="N535" s="38">
        <f>VLOOKUP($G535,[1]食材檔!$B$1:$I$65536,8,FALSE)</f>
        <v>3</v>
      </c>
      <c r="O535" s="41">
        <f t="shared" si="30"/>
        <v>5.0000000000000001E-3</v>
      </c>
      <c r="P535" s="42">
        <f>VLOOKUP($G535,[1]食材檔!$B$1:$M$65536,11,FALSE)/100*H535</f>
        <v>5.5E-2</v>
      </c>
      <c r="V535" s="58">
        <f>F509/E510*J534</f>
        <v>171.04495504495506</v>
      </c>
    </row>
    <row r="536" spans="4:22">
      <c r="E536" s="38"/>
      <c r="F536" s="39"/>
      <c r="G536" s="39">
        <f>VLOOKUP($E$534,[1]明細總表!$C$1:$AB$65536,7,FALSE)</f>
        <v>0</v>
      </c>
      <c r="H536" s="39">
        <f>VLOOKUP($E$534,[1]明細總表!$C$1:$AB$65536,8,FALSE)</f>
        <v>0</v>
      </c>
      <c r="I536" s="38">
        <f>VLOOKUP($G536,[1]食材檔!$B$1:$I$65536,3,FALSE)</f>
        <v>0</v>
      </c>
      <c r="J536" s="56" t="e">
        <f t="shared" si="31"/>
        <v>#DIV/0!</v>
      </c>
      <c r="K536" s="56"/>
      <c r="L536" s="38">
        <f>VLOOKUP($G536,[1]食材檔!$B$1:$I$65536,4,FALSE)</f>
        <v>0</v>
      </c>
      <c r="M536" s="38">
        <f>VLOOKUP($G536,[1]食材檔!$B$1:$I$65536,7,FALSE)</f>
        <v>0</v>
      </c>
      <c r="N536" s="38">
        <f>VLOOKUP($G536,[1]食材檔!$B$1:$I$65536,8,FALSE)</f>
        <v>0</v>
      </c>
      <c r="O536" s="41" t="e">
        <f t="shared" si="30"/>
        <v>#DIV/0!</v>
      </c>
      <c r="P536" s="42">
        <f>VLOOKUP($G536,[1]食材檔!$B$1:$M$65536,11,FALSE)/100*H536</f>
        <v>0</v>
      </c>
      <c r="V536" s="58"/>
    </row>
    <row r="537" spans="4:22">
      <c r="E537" s="38"/>
      <c r="F537" s="39"/>
      <c r="G537" s="39">
        <f>VLOOKUP($E$534,[1]明細總表!$C$1:$AB$65536,9,FALSE)</f>
        <v>0</v>
      </c>
      <c r="H537" s="39">
        <f>VLOOKUP($E$534,[1]明細總表!$C$1:$AB$65536,10,FALSE)</f>
        <v>0</v>
      </c>
      <c r="I537" s="38">
        <f>VLOOKUP($G537,[1]食材檔!$B$1:$I$65536,3,FALSE)</f>
        <v>0</v>
      </c>
      <c r="J537" s="56" t="e">
        <f t="shared" si="31"/>
        <v>#DIV/0!</v>
      </c>
      <c r="K537" s="56"/>
      <c r="L537" s="38">
        <f>VLOOKUP($G537,[1]食材檔!$B$1:$I$65536,4,FALSE)</f>
        <v>0</v>
      </c>
      <c r="M537" s="38">
        <f>VLOOKUP($G537,[1]食材檔!$B$1:$I$65536,7,FALSE)</f>
        <v>0</v>
      </c>
      <c r="N537" s="38">
        <f>VLOOKUP($G537,[1]食材檔!$B$1:$I$65536,8,FALSE)</f>
        <v>0</v>
      </c>
      <c r="O537" s="41" t="e">
        <f t="shared" si="30"/>
        <v>#DIV/0!</v>
      </c>
      <c r="P537" s="42">
        <f>VLOOKUP($G537,[1]食材檔!$B$1:$M$65536,11,FALSE)/100*H537</f>
        <v>0</v>
      </c>
    </row>
    <row r="538" spans="4:22">
      <c r="E538" s="38"/>
      <c r="F538" s="39"/>
      <c r="G538" s="39">
        <f>VLOOKUP($E$534,[1]明細總表!$C$1:$AB$65536,11,FALSE)</f>
        <v>0</v>
      </c>
      <c r="H538" s="39">
        <f>VLOOKUP($E$534,[1]明細總表!$C$1:$AB$65536,12,FALSE)</f>
        <v>0</v>
      </c>
      <c r="I538" s="38">
        <f>VLOOKUP($G538,[1]食材檔!$B$1:$I$65536,3,FALSE)</f>
        <v>0</v>
      </c>
      <c r="J538" s="56" t="e">
        <f t="shared" si="31"/>
        <v>#DIV/0!</v>
      </c>
      <c r="K538" s="56"/>
      <c r="L538" s="38">
        <f>VLOOKUP($G538,[1]食材檔!$B$1:$I$65536,4,FALSE)</f>
        <v>0</v>
      </c>
      <c r="M538" s="38">
        <f>VLOOKUP($G538,[1]食材檔!$B$1:$I$65536,7,FALSE)</f>
        <v>0</v>
      </c>
      <c r="N538" s="38">
        <f>VLOOKUP($G538,[1]食材檔!$B$1:$I$65536,8,FALSE)</f>
        <v>0</v>
      </c>
      <c r="O538" s="41" t="e">
        <f t="shared" si="30"/>
        <v>#DIV/0!</v>
      </c>
      <c r="P538" s="42">
        <f>VLOOKUP($G538,[1]食材檔!$B$1:$M$65536,11,FALSE)/100*H538</f>
        <v>0</v>
      </c>
    </row>
    <row r="539" spans="4:22">
      <c r="D539" s="13">
        <f>SUM(H539:H548)</f>
        <v>35.15</v>
      </c>
      <c r="E539" s="52" t="str">
        <f>VLOOKUP(G510,[1]麗山菜單!B14:H14,7,FALSE)</f>
        <v>藥膳雞湯</v>
      </c>
      <c r="F539" s="53">
        <f>VLOOKUP($E$539,[1]明細總表!$C$1:$AB$65536,2,FALSE)</f>
        <v>5</v>
      </c>
      <c r="G539" s="53" t="str">
        <f>VLOOKUP($E$539,[1]明細總表!$C$1:$AB$65536,3,FALSE)</f>
        <v>白蘿蔔片丁</v>
      </c>
      <c r="H539" s="53">
        <f>VLOOKUP($E$539,[1]明細總表!$C$1:$AB$65536,4,FALSE)</f>
        <v>25</v>
      </c>
      <c r="I539" s="52">
        <f>VLOOKUP($G539,[1]食材檔!$B$1:$I$65536,3,FALSE)</f>
        <v>1000</v>
      </c>
      <c r="J539" s="54">
        <f t="shared" si="31"/>
        <v>84.25</v>
      </c>
      <c r="K539" s="54"/>
      <c r="L539" s="52" t="str">
        <f>VLOOKUP($G539,[1]食材檔!$B$1:$I$65536,4,FALSE)</f>
        <v>kg</v>
      </c>
      <c r="M539" s="52">
        <f>VLOOKUP($G539,[1]食材檔!$B$1:$I$65536,7,FALSE)</f>
        <v>100</v>
      </c>
      <c r="N539" s="52">
        <f>VLOOKUP($G539,[1]食材檔!$B$1:$I$65536,8,FALSE)</f>
        <v>3</v>
      </c>
      <c r="O539" s="55">
        <f t="shared" si="30"/>
        <v>0.25</v>
      </c>
      <c r="P539" s="42">
        <f>VLOOKUP($G539,[1]食材檔!$B$1:$M$65536,11,FALSE)/100*H539</f>
        <v>6</v>
      </c>
    </row>
    <row r="540" spans="4:22">
      <c r="E540" s="52"/>
      <c r="F540" s="53"/>
      <c r="G540" s="53" t="str">
        <f>VLOOKUP($E$539,[1]明細總表!$C$1:$AB$65536,5,FALSE)</f>
        <v>雞胸丁</v>
      </c>
      <c r="H540" s="53">
        <f>VLOOKUP($E$539,[1]明細總表!$C$1:$AB$65536,6,FALSE)</f>
        <v>7</v>
      </c>
      <c r="I540" s="52">
        <f>VLOOKUP($G540,[1]食材檔!$B$1:$I$65536,3,FALSE)</f>
        <v>1000</v>
      </c>
      <c r="J540" s="54">
        <f t="shared" si="31"/>
        <v>23.59</v>
      </c>
      <c r="K540" s="54"/>
      <c r="L540" s="52" t="str">
        <f>VLOOKUP($G540,[1]食材檔!$B$1:$I$65536,4,FALSE)</f>
        <v>kg</v>
      </c>
      <c r="M540" s="52">
        <f>VLOOKUP($G540,[1]食材檔!$B$1:$I$65536,7,FALSE)</f>
        <v>37</v>
      </c>
      <c r="N540" s="52">
        <f>VLOOKUP($G540,[1]食材檔!$B$1:$I$65536,8,FALSE)</f>
        <v>2</v>
      </c>
      <c r="O540" s="55">
        <f>H540/M540</f>
        <v>0.1891891891891892</v>
      </c>
      <c r="P540" s="42">
        <f>VLOOKUP($G540,[1]食材檔!$B$1:$M$65536,11,FALSE)/100*H540</f>
        <v>7.0000000000000007E-2</v>
      </c>
    </row>
    <row r="541" spans="4:22">
      <c r="E541" s="52"/>
      <c r="F541" s="53"/>
      <c r="G541" s="53" t="str">
        <f>VLOOKUP($E$539,[1]明細總表!$C$1:$AB$65536,7,FALSE)</f>
        <v>金針菇</v>
      </c>
      <c r="H541" s="12">
        <f>VLOOKUP($E$539,[1]明細總表!$C$1:$AB$65536,8,FALSE)</f>
        <v>3</v>
      </c>
      <c r="I541" s="52">
        <f>VLOOKUP($G541,[1]食材檔!$B$1:$I$65536,3,FALSE)</f>
        <v>1000</v>
      </c>
      <c r="J541" s="54">
        <f t="shared" si="31"/>
        <v>10.11</v>
      </c>
      <c r="K541" s="54"/>
      <c r="L541" s="52" t="str">
        <f>VLOOKUP($G541,[1]食材檔!$B$1:$I$65536,4,FALSE)</f>
        <v>kg</v>
      </c>
      <c r="M541" s="52">
        <f>VLOOKUP($G541,[1]食材檔!$B$1:$I$65536,7,FALSE)</f>
        <v>100</v>
      </c>
      <c r="N541" s="52">
        <f>VLOOKUP($G541,[1]食材檔!$B$1:$I$65536,8,FALSE)</f>
        <v>3</v>
      </c>
      <c r="O541" s="55">
        <f t="shared" si="30"/>
        <v>0.03</v>
      </c>
      <c r="P541" s="42">
        <f>VLOOKUP($G541,[1]食材檔!$B$1:$M$65536,11,FALSE)/100*H541</f>
        <v>0.03</v>
      </c>
    </row>
    <row r="542" spans="4:22">
      <c r="E542" s="52"/>
      <c r="F542" s="53"/>
      <c r="G542" s="53" t="str">
        <f>VLOOKUP($E$539,[1]明細總表!$C$1:$AB$65536,9,FALSE)</f>
        <v>枸杞</v>
      </c>
      <c r="H542" s="53">
        <f>VLOOKUP($E$539,[1]明細總表!$C$1:$AB$65536,10,FALSE)</f>
        <v>0.15</v>
      </c>
      <c r="I542" s="52">
        <f>VLOOKUP($G542,[1]食材檔!$B$1:$I$65536,3,FALSE)</f>
        <v>600</v>
      </c>
      <c r="J542" s="54">
        <f t="shared" si="31"/>
        <v>0.84250000000000003</v>
      </c>
      <c r="K542" s="54"/>
      <c r="L542" s="52" t="str">
        <f>VLOOKUP($G542,[1]食材檔!$B$1:$I$65536,4,FALSE)</f>
        <v>斤</v>
      </c>
      <c r="M542" s="52">
        <f>VLOOKUP($G542,[1]食材檔!$B$1:$I$65536,7,FALSE)</f>
        <v>0</v>
      </c>
      <c r="N542" s="52">
        <f>VLOOKUP($G542,[1]食材檔!$B$1:$I$65536,8,FALSE)</f>
        <v>0</v>
      </c>
      <c r="O542" s="55" t="e">
        <f t="shared" si="30"/>
        <v>#DIV/0!</v>
      </c>
      <c r="P542" s="42">
        <f>VLOOKUP($G542,[1]食材檔!$B$1:$M$65536,11,FALSE)/100*H542</f>
        <v>0</v>
      </c>
    </row>
    <row r="543" spans="4:22">
      <c r="E543" s="52"/>
      <c r="F543" s="53"/>
      <c r="G543" s="53" t="str">
        <f>VLOOKUP($E$539,[1]明細總表!$C$1:$AB$65536,11,FALSE)</f>
        <v>藥膳包</v>
      </c>
      <c r="H543" s="53">
        <f>VLOOKUP($E$539,[1]明細總表!$C$1:$AB$65536,12,FALSE)</f>
        <v>0</v>
      </c>
      <c r="I543" s="52">
        <f>VLOOKUP($G543,[1]食材檔!$B$1:$I$65536,3,FALSE)</f>
        <v>1</v>
      </c>
      <c r="J543" s="54">
        <f t="shared" si="31"/>
        <v>0</v>
      </c>
      <c r="K543" s="54"/>
      <c r="L543" s="52" t="str">
        <f>VLOOKUP($G543,[1]食材檔!$B$1:$I$65536,4,FALSE)</f>
        <v>盒</v>
      </c>
      <c r="M543" s="52">
        <f>VLOOKUP($G543,[1]食材檔!$B$1:$I$65536,7,FALSE)</f>
        <v>0</v>
      </c>
      <c r="N543" s="52">
        <f>VLOOKUP($G543,[1]食材檔!$B$1:$I$65536,8,FALSE)</f>
        <v>0</v>
      </c>
      <c r="O543" s="55" t="e">
        <f t="shared" si="30"/>
        <v>#DIV/0!</v>
      </c>
      <c r="P543" s="42">
        <f>VLOOKUP($G543,[1]食材檔!$B$1:$M$65536,11,FALSE)/100*H543</f>
        <v>0</v>
      </c>
    </row>
    <row r="544" spans="4:22">
      <c r="E544" s="52"/>
      <c r="F544" s="53"/>
      <c r="G544" s="53">
        <f>VLOOKUP($E$539,[1]明細總表!$C$1:$AB$65536,13,FALSE)</f>
        <v>0</v>
      </c>
      <c r="H544" s="53">
        <f>VLOOKUP($E$539,[1]明細總表!$C$1:$AB$65536,14,FALSE)</f>
        <v>0</v>
      </c>
      <c r="I544" s="52">
        <f>VLOOKUP($G544,[1]食材檔!$B$1:$I$65536,3,FALSE)</f>
        <v>0</v>
      </c>
      <c r="J544" s="54" t="e">
        <f t="shared" si="31"/>
        <v>#DIV/0!</v>
      </c>
      <c r="K544" s="54"/>
      <c r="L544" s="52">
        <f>VLOOKUP($G544,[1]食材檔!$B$1:$I$65536,4,FALSE)</f>
        <v>0</v>
      </c>
      <c r="M544" s="52">
        <f>VLOOKUP($G544,[1]食材檔!$B$1:$I$65536,7,FALSE)</f>
        <v>0</v>
      </c>
      <c r="N544" s="52">
        <f>VLOOKUP($G544,[1]食材檔!$B$1:$I$65536,8,FALSE)</f>
        <v>0</v>
      </c>
      <c r="O544" s="55" t="e">
        <f t="shared" si="30"/>
        <v>#DIV/0!</v>
      </c>
      <c r="P544" s="42">
        <f>VLOOKUP($G544,[1]食材檔!$B$1:$M$65536,11,FALSE)/100*H544</f>
        <v>0</v>
      </c>
    </row>
    <row r="545" spans="4:21">
      <c r="E545" s="52"/>
      <c r="F545" s="53"/>
      <c r="G545" s="53">
        <f>VLOOKUP($E$539,[1]明細總表!$C$1:$AB$65536,15,FALSE)</f>
        <v>0</v>
      </c>
      <c r="H545" s="53">
        <f>VLOOKUP($E$539,[1]明細總表!$C$1:$AB$65536,16,FALSE)</f>
        <v>0</v>
      </c>
      <c r="I545" s="52">
        <f>VLOOKUP($G545,[1]食材檔!$B$1:$I$65536,3,FALSE)</f>
        <v>0</v>
      </c>
      <c r="J545" s="54" t="e">
        <f t="shared" si="31"/>
        <v>#DIV/0!</v>
      </c>
      <c r="K545" s="54"/>
      <c r="L545" s="52">
        <f>VLOOKUP($G545,[1]食材檔!$B$1:$I$65536,4,FALSE)</f>
        <v>0</v>
      </c>
      <c r="M545" s="52">
        <f>VLOOKUP($G545,[1]食材檔!$B$1:$I$65536,7,FALSE)</f>
        <v>0</v>
      </c>
      <c r="N545" s="52">
        <f>VLOOKUP($G545,[1]食材檔!$B$1:$I$65536,8,FALSE)</f>
        <v>0</v>
      </c>
      <c r="O545" s="55" t="e">
        <f t="shared" si="30"/>
        <v>#DIV/0!</v>
      </c>
      <c r="P545" s="42">
        <f>VLOOKUP($G545,[1]食材檔!$B$1:$M$65536,11,FALSE)/100*H545</f>
        <v>0</v>
      </c>
    </row>
    <row r="546" spans="4:21">
      <c r="E546" s="52"/>
      <c r="F546" s="53"/>
      <c r="G546" s="53">
        <f>VLOOKUP($E$539,[1]明細總表!$C$1:$AB$65536,17,FALSE)</f>
        <v>0</v>
      </c>
      <c r="H546" s="53">
        <f>VLOOKUP($E$539,[1]明細總表!$C$1:$AB$65536,18,FALSE)</f>
        <v>0</v>
      </c>
      <c r="I546" s="52">
        <f>VLOOKUP($G546,[1]食材檔!$B$1:$I$65536,3,FALSE)</f>
        <v>0</v>
      </c>
      <c r="J546" s="54" t="e">
        <f t="shared" si="31"/>
        <v>#DIV/0!</v>
      </c>
      <c r="K546" s="54"/>
      <c r="L546" s="52">
        <f>VLOOKUP($G546,[1]食材檔!$B$1:$I$65536,4,FALSE)</f>
        <v>0</v>
      </c>
      <c r="M546" s="52">
        <f>VLOOKUP($G546,[1]食材檔!$B$1:$I$65536,7,FALSE)</f>
        <v>0</v>
      </c>
      <c r="N546" s="52">
        <f>VLOOKUP($G546,[1]食材檔!$B$1:$I$65536,8,FALSE)</f>
        <v>0</v>
      </c>
      <c r="O546" s="55" t="e">
        <f t="shared" si="30"/>
        <v>#DIV/0!</v>
      </c>
      <c r="P546" s="42">
        <f>VLOOKUP($G546,[1]食材檔!$B$1:$M$65536,11,FALSE)/100*H546</f>
        <v>0</v>
      </c>
    </row>
    <row r="547" spans="4:21">
      <c r="E547" s="52"/>
      <c r="F547" s="53"/>
      <c r="G547" s="53">
        <f>VLOOKUP($E$539,[1]明細總表!$C$1:$AB$65536,19,FALSE)</f>
        <v>0</v>
      </c>
      <c r="H547" s="53">
        <f>VLOOKUP($E$539,[1]明細總表!$C$1:$AB$65536,20,FALSE)</f>
        <v>0</v>
      </c>
      <c r="I547" s="52">
        <f>VLOOKUP($G547,[1]食材檔!$B$1:$I$65536,3,FALSE)</f>
        <v>0</v>
      </c>
      <c r="J547" s="54" t="e">
        <f t="shared" si="31"/>
        <v>#DIV/0!</v>
      </c>
      <c r="K547" s="54"/>
      <c r="L547" s="52">
        <f>VLOOKUP($G547,[1]食材檔!$B$1:$I$65536,4,FALSE)</f>
        <v>0</v>
      </c>
      <c r="M547" s="52">
        <f>VLOOKUP($G547,[1]食材檔!$B$1:$I$65536,7,FALSE)</f>
        <v>0</v>
      </c>
      <c r="N547" s="52">
        <f>VLOOKUP($G547,[1]食材檔!$B$1:$I$65536,8,FALSE)</f>
        <v>0</v>
      </c>
      <c r="O547" s="55" t="e">
        <f t="shared" si="30"/>
        <v>#DIV/0!</v>
      </c>
      <c r="P547" s="42">
        <f>VLOOKUP($G547,[1]食材檔!$B$1:$M$65536,11,FALSE)/100*H547</f>
        <v>0</v>
      </c>
    </row>
    <row r="548" spans="4:21">
      <c r="E548" s="52"/>
      <c r="F548" s="53"/>
      <c r="G548" s="53">
        <f>VLOOKUP($E$539,[1]明細總表!$C$1:$AB$65536,21,FALSE)</f>
        <v>0</v>
      </c>
      <c r="H548" s="53">
        <f>VLOOKUP($E$539,[1]明細總表!$C$1:$AB$65536,22,FALSE)</f>
        <v>0</v>
      </c>
      <c r="I548" s="52">
        <f>VLOOKUP($G548,[1]食材檔!$B$1:$I$65536,3,FALSE)</f>
        <v>0</v>
      </c>
      <c r="J548" s="54" t="e">
        <f t="shared" si="31"/>
        <v>#DIV/0!</v>
      </c>
      <c r="K548" s="54"/>
      <c r="L548" s="52">
        <f>VLOOKUP($G548,[1]食材檔!$B$1:$I$65536,4,FALSE)</f>
        <v>0</v>
      </c>
      <c r="M548" s="52">
        <f>VLOOKUP($G548,[1]食材檔!$B$1:$I$65536,7,FALSE)</f>
        <v>0</v>
      </c>
      <c r="N548" s="52">
        <f>VLOOKUP($G548,[1]食材檔!$B$1:$I$65536,8,FALSE)</f>
        <v>0</v>
      </c>
      <c r="O548" s="55" t="e">
        <f t="shared" si="30"/>
        <v>#DIV/0!</v>
      </c>
      <c r="P548" s="42">
        <f>VLOOKUP($G548,[1]食材檔!$B$1:$M$65536,11,FALSE)/100*H548</f>
        <v>0</v>
      </c>
    </row>
    <row r="549" spans="4:21">
      <c r="D549" s="13">
        <f>SUM(H549:H551)</f>
        <v>75.2</v>
      </c>
      <c r="E549" s="38" t="str">
        <f>VLOOKUP(G510,[1]麗山菜單!B14:H14,3,FALSE)</f>
        <v>有機米海苔飯</v>
      </c>
      <c r="F549" s="39">
        <f>VLOOKUP($E$549,[1]明細總表!$C$1:$AB$65536,2,FALSE)</f>
        <v>2</v>
      </c>
      <c r="G549" s="39" t="str">
        <f>VLOOKUP($E$549,[1]明細總表!$C$1:$AB$65536,3,FALSE)</f>
        <v>有機白米</v>
      </c>
      <c r="H549" s="39">
        <f>VLOOKUP($E$549,[1]明細總表!$C$1:$AB$65536,4,FALSE)</f>
        <v>75</v>
      </c>
      <c r="I549" s="38">
        <f>VLOOKUP($G549,[1]食材檔!$B$1:$I$65536,3,FALSE)</f>
        <v>1000</v>
      </c>
      <c r="J549" s="56">
        <f t="shared" si="31"/>
        <v>252.75</v>
      </c>
      <c r="K549" s="56"/>
      <c r="L549" s="38" t="str">
        <f>VLOOKUP($G549,[1]食材檔!$B$1:$I$65536,4,FALSE)</f>
        <v>kg</v>
      </c>
      <c r="M549" s="38">
        <f>VLOOKUP($G549,[1]食材檔!$B$1:$I$65536,7,FALSE)</f>
        <v>20</v>
      </c>
      <c r="N549" s="38">
        <f>VLOOKUP($G549,[1]食材檔!$B$1:$I$65536,8,FALSE)</f>
        <v>1</v>
      </c>
      <c r="O549" s="41">
        <f t="shared" si="30"/>
        <v>3.75</v>
      </c>
      <c r="P549" s="42">
        <f>VLOOKUP($G549,[1]食材檔!$B$1:$M$65536,11,FALSE)/100*H549</f>
        <v>3.75</v>
      </c>
    </row>
    <row r="550" spans="4:21">
      <c r="E550" s="38"/>
      <c r="F550" s="39"/>
      <c r="G550" s="39" t="str">
        <f>VLOOKUP($E$549,[1]明細總表!$C$1:$AB$65536,5,FALSE)</f>
        <v>海苔粉</v>
      </c>
      <c r="H550" s="39">
        <f>VLOOKUP($E$549,[1]明細總表!$C$1:$AB$65536,6,FALSE)</f>
        <v>0.2</v>
      </c>
      <c r="I550" s="38">
        <f>VLOOKUP($G550,[1]食材檔!$B$1:$I$65536,3,FALSE)</f>
        <v>1000</v>
      </c>
      <c r="J550" s="56">
        <f t="shared" si="31"/>
        <v>0.67400000000000004</v>
      </c>
      <c r="K550" s="56"/>
      <c r="L550" s="38" t="str">
        <f>VLOOKUP($G550,[1]食材檔!$B$1:$I$65536,4,FALSE)</f>
        <v>kg</v>
      </c>
      <c r="M550" s="38">
        <f>VLOOKUP($G550,[1]食材檔!$B$1:$I$65536,7,FALSE)</f>
        <v>40</v>
      </c>
      <c r="N550" s="38">
        <f>VLOOKUP($G550,[1]食材檔!$B$1:$I$65536,8,FALSE)</f>
        <v>3</v>
      </c>
      <c r="O550" s="41">
        <f>H550/M550</f>
        <v>5.0000000000000001E-3</v>
      </c>
      <c r="P550" s="42">
        <f>VLOOKUP($G550,[1]食材檔!$B$1:$M$65536,11,FALSE)/100*H550</f>
        <v>0.59599999999999997</v>
      </c>
    </row>
    <row r="551" spans="4:21">
      <c r="E551" s="38" t="s">
        <v>115</v>
      </c>
      <c r="F551" s="39">
        <v>1</v>
      </c>
      <c r="G551" s="39" t="s">
        <v>116</v>
      </c>
      <c r="H551" s="39">
        <f>J551*1000/E510</f>
        <v>0</v>
      </c>
      <c r="I551" s="38"/>
      <c r="J551" s="56"/>
      <c r="K551" s="56"/>
      <c r="L551" s="38" t="s">
        <v>91</v>
      </c>
      <c r="M551" s="38">
        <v>5</v>
      </c>
      <c r="N551" s="38">
        <f>VLOOKUP($G551,[1]食材檔!$B$1:$I$65536,8,FALSE)</f>
        <v>6</v>
      </c>
      <c r="O551" s="41">
        <f t="shared" si="30"/>
        <v>0</v>
      </c>
      <c r="P551" s="42">
        <f>VLOOKUP($G551,[1]食材檔!$B$1:$M$65536,11,FALSE)/100*H551</f>
        <v>0</v>
      </c>
    </row>
    <row r="552" spans="4:21">
      <c r="E552" s="52" t="s">
        <v>117</v>
      </c>
      <c r="F552" s="53"/>
      <c r="G552" s="53" t="s">
        <v>118</v>
      </c>
      <c r="H552" s="52"/>
      <c r="I552" s="52"/>
      <c r="J552" s="54"/>
      <c r="K552" s="54"/>
      <c r="L552" s="52" t="s">
        <v>91</v>
      </c>
      <c r="M552" s="52"/>
      <c r="N552" s="52"/>
      <c r="O552" s="55"/>
      <c r="P552" s="42">
        <f>VLOOKUP($G552,[1]食材檔!$B$1:$M$65536,11,FALSE)/100*H552</f>
        <v>0</v>
      </c>
    </row>
    <row r="553" spans="4:21">
      <c r="E553" s="52"/>
      <c r="F553" s="53"/>
      <c r="G553" s="53" t="s">
        <v>31</v>
      </c>
      <c r="H553" s="52"/>
      <c r="I553" s="52"/>
      <c r="J553" s="54"/>
      <c r="K553" s="54"/>
      <c r="L553" s="52" t="s">
        <v>91</v>
      </c>
      <c r="M553" s="52"/>
      <c r="N553" s="52"/>
      <c r="O553" s="55"/>
      <c r="P553" s="42">
        <f>VLOOKUP($G553,[1]食材檔!$B$1:$M$65536,11,FALSE)/100*H553</f>
        <v>0</v>
      </c>
    </row>
    <row r="554" spans="4:21">
      <c r="E554" s="52"/>
      <c r="F554" s="53"/>
      <c r="G554" s="53" t="s">
        <v>119</v>
      </c>
      <c r="H554" s="52"/>
      <c r="I554" s="52"/>
      <c r="J554" s="54"/>
      <c r="K554" s="54"/>
      <c r="L554" s="52" t="s">
        <v>91</v>
      </c>
      <c r="M554" s="52"/>
      <c r="N554" s="52"/>
      <c r="O554" s="55"/>
      <c r="P554" s="42">
        <f>VLOOKUP($G554,[1]食材檔!$B$1:$M$65536,11,FALSE)/100*H554</f>
        <v>0</v>
      </c>
    </row>
    <row r="555" spans="4:21">
      <c r="D555" s="16"/>
      <c r="E555" s="19">
        <f>VLOOKUP($H$556,[1]人數!$L$1:$S$65536,6,FALSE)</f>
        <v>1776</v>
      </c>
      <c r="F555" s="20">
        <f>VLOOKUP($H$556,[1]人數!$L$1:$S$65536,7,FALSE)</f>
        <v>0</v>
      </c>
      <c r="G555" s="91"/>
    </row>
    <row r="556" spans="4:21">
      <c r="D556" s="16"/>
      <c r="E556" s="4">
        <f>VLOOKUP($H$556,[1]人數!$L$1:$S$65536,8,FALSE)</f>
        <v>1776</v>
      </c>
      <c r="G556" s="22">
        <f>[1]麗山菜單!B15</f>
        <v>45063</v>
      </c>
      <c r="H556" s="23" t="str">
        <f>VLOOKUP(G4,[1]麗山菜單!A15:I15,3,TRUE)</f>
        <v>三</v>
      </c>
      <c r="J556" s="24"/>
      <c r="K556" s="24"/>
      <c r="L556" s="13">
        <f>VLOOKUP(G556,[1]麗山菜單!A15:I15,4,TRUE)</f>
        <v>0</v>
      </c>
    </row>
    <row r="557" spans="4:21">
      <c r="D557" s="61" t="s">
        <v>120</v>
      </c>
      <c r="E557" s="26" t="s">
        <v>93</v>
      </c>
      <c r="F557" s="7" t="s">
        <v>94</v>
      </c>
      <c r="G557" s="26" t="s">
        <v>121</v>
      </c>
      <c r="H557" s="26" t="s">
        <v>122</v>
      </c>
      <c r="I557" s="90" t="s">
        <v>154</v>
      </c>
      <c r="J557" s="28" t="s">
        <v>123</v>
      </c>
      <c r="K557" s="28"/>
      <c r="L557" s="29" t="s">
        <v>99</v>
      </c>
      <c r="M557" s="30" t="s">
        <v>124</v>
      </c>
      <c r="N557" s="31" t="s">
        <v>125</v>
      </c>
      <c r="O557" s="32" t="s">
        <v>17</v>
      </c>
      <c r="P557" s="33" t="s">
        <v>127</v>
      </c>
      <c r="Q557" s="13" t="s">
        <v>128</v>
      </c>
      <c r="R557" s="43">
        <f>SUMIFS(O558:O597,N558:N597,1)</f>
        <v>4.333333333333333</v>
      </c>
      <c r="S557" s="35" t="s">
        <v>129</v>
      </c>
      <c r="T557" s="36">
        <f>R557*2+R558*7+R559*1+R562*8</f>
        <v>23.437575757575758</v>
      </c>
      <c r="U557" s="37">
        <f>T557*4/T560</f>
        <v>0.14835021903014872</v>
      </c>
    </row>
    <row r="558" spans="4:21">
      <c r="D558" s="2">
        <f>SUM(H558:H569)</f>
        <v>200.5</v>
      </c>
      <c r="E558" s="38" t="str">
        <f>VLOOKUP(G556,[1]麗山菜單!B15:H15,4,FALSE)</f>
        <v>什錦蔬菜羹麵</v>
      </c>
      <c r="F558" s="39">
        <f>VLOOKUP($E$558,[1]明細總表!$C$1:$AB$65536,2,FALSE)</f>
        <v>7</v>
      </c>
      <c r="G558" s="39" t="str">
        <f>VLOOKUP($E$558,[1]明細總表!$C$1:$AB$65536,3,FALSE)</f>
        <v>拉麵</v>
      </c>
      <c r="H558" s="9">
        <f>VLOOKUP($E$558,[1]明細總表!$C$1:$AB$65536,4,FALSE)</f>
        <v>130</v>
      </c>
      <c r="I558" s="38">
        <f>VLOOKUP($G558,[1]食材檔!$B$1:$I$65536,3,FALSE)</f>
        <v>1000</v>
      </c>
      <c r="J558" s="56">
        <f t="shared" ref="J558:J596" si="32">H558*$E$556/I558</f>
        <v>230.88</v>
      </c>
      <c r="K558" s="56"/>
      <c r="L558" s="38" t="str">
        <f>VLOOKUP($G558,[1]食材檔!$B$1:$I$65536,4,FALSE)</f>
        <v>kg</v>
      </c>
      <c r="M558" s="38">
        <f>VLOOKUP($G558,[1]食材檔!$B$1:$I$65536,7,FALSE)</f>
        <v>60</v>
      </c>
      <c r="N558" s="38">
        <f>VLOOKUP($G558,[1]食材檔!$B$1:$I$65536,8,FALSE)</f>
        <v>1</v>
      </c>
      <c r="O558" s="41">
        <f t="shared" ref="O558:O597" si="33">H558/M558</f>
        <v>2.1666666666666665</v>
      </c>
      <c r="P558" s="42">
        <f>VLOOKUP($G558,[1]食材檔!$B$1:$M$65536,11,FALSE)/100*H558</f>
        <v>11.7</v>
      </c>
      <c r="Q558" s="13" t="s">
        <v>106</v>
      </c>
      <c r="R558" s="46">
        <f>SUMIFS(O558:O597,N558:N597,2)</f>
        <v>1.9022727272727273</v>
      </c>
      <c r="S558" s="35" t="s">
        <v>130</v>
      </c>
      <c r="T558" s="44">
        <f>R558*5+R561*5+R562*8</f>
        <v>21.011363636363637</v>
      </c>
      <c r="U558" s="37">
        <f>T558*9/T560</f>
        <v>0.2992349109434036</v>
      </c>
    </row>
    <row r="559" spans="4:21">
      <c r="D559" s="2"/>
      <c r="E559" s="38"/>
      <c r="F559" s="39"/>
      <c r="G559" s="39" t="str">
        <f>VLOOKUP($E$558,[1]明細總表!$C$1:$AB$65536,5,FALSE)</f>
        <v>非基改豆腐條</v>
      </c>
      <c r="H559" s="39">
        <f>VLOOKUP($E$558,[1]明細總表!$C$1:$AB$65536,6,FALSE)</f>
        <v>10</v>
      </c>
      <c r="I559" s="38">
        <f>VLOOKUP($G559,[1]食材檔!$B$1:$I$65536,3,FALSE)</f>
        <v>1000</v>
      </c>
      <c r="J559" s="56">
        <f t="shared" si="32"/>
        <v>17.760000000000002</v>
      </c>
      <c r="K559" s="56"/>
      <c r="L559" s="38" t="str">
        <f>VLOOKUP($G559,[1]食材檔!$B$1:$I$65536,4,FALSE)</f>
        <v>kg</v>
      </c>
      <c r="M559" s="38">
        <f>VLOOKUP($G559,[1]食材檔!$B$1:$I$65536,7,FALSE)</f>
        <v>80</v>
      </c>
      <c r="N559" s="38">
        <f>VLOOKUP($G559,[1]食材檔!$B$1:$I$65536,8,FALSE)</f>
        <v>2</v>
      </c>
      <c r="O559" s="41">
        <f t="shared" si="33"/>
        <v>0.125</v>
      </c>
      <c r="P559" s="42">
        <f>VLOOKUP($G559,[1]食材檔!$B$1:$M$65536,11,FALSE)/100*H559</f>
        <v>14</v>
      </c>
      <c r="Q559" s="13" t="s">
        <v>131</v>
      </c>
      <c r="R559" s="46">
        <f>SUMIFS(O558:O597,N558:N597,3)</f>
        <v>1.4550000000000001</v>
      </c>
      <c r="S559" s="35" t="s">
        <v>132</v>
      </c>
      <c r="T559" s="44">
        <f>R557*15+R559*5+15+R562*12</f>
        <v>87.275000000000006</v>
      </c>
      <c r="U559" s="37">
        <f>T559*4/T560</f>
        <v>0.55241487002644762</v>
      </c>
    </row>
    <row r="560" spans="4:21">
      <c r="D560" s="2"/>
      <c r="E560" s="51"/>
      <c r="F560" s="39"/>
      <c r="G560" s="39" t="str">
        <f>VLOOKUP($E$558,[1]明細總表!$C$1:$AB$65536,7,FALSE)</f>
        <v>大白菜段</v>
      </c>
      <c r="H560" s="39">
        <f>VLOOKUP($E$558,[1]明細總表!$C$1:$AB$65536,8,FALSE)</f>
        <v>30</v>
      </c>
      <c r="I560" s="38">
        <f>VLOOKUP($G560,[1]食材檔!$B$1:$I$65536,3,FALSE)</f>
        <v>1000</v>
      </c>
      <c r="J560" s="56">
        <f t="shared" si="32"/>
        <v>53.28</v>
      </c>
      <c r="K560" s="56"/>
      <c r="L560" s="38" t="str">
        <f>VLOOKUP($G560,[1]食材檔!$B$1:$I$65536,4,FALSE)</f>
        <v>kg</v>
      </c>
      <c r="M560" s="38">
        <f>VLOOKUP($G560,[1]食材檔!$B$1:$I$65536,7,FALSE)</f>
        <v>100</v>
      </c>
      <c r="N560" s="38">
        <f>VLOOKUP($G560,[1]食材檔!$B$1:$I$65536,8,FALSE)</f>
        <v>3</v>
      </c>
      <c r="O560" s="41">
        <f t="shared" si="33"/>
        <v>0.3</v>
      </c>
      <c r="P560" s="42">
        <f>VLOOKUP($G560,[1]食材檔!$B$1:$M$65536,11,FALSE)/100*H560</f>
        <v>12</v>
      </c>
      <c r="Q560" s="13" t="s">
        <v>110</v>
      </c>
      <c r="R560" s="46">
        <f>SUMIFS(O558:O597,N558:N597,4)+1</f>
        <v>1</v>
      </c>
      <c r="S560" s="47" t="s">
        <v>133</v>
      </c>
      <c r="T560" s="44">
        <f>T557*4+T558*9+T559*4</f>
        <v>631.9525757575758</v>
      </c>
      <c r="U560" s="37">
        <f>U557+U558+U559</f>
        <v>1</v>
      </c>
    </row>
    <row r="561" spans="4:18">
      <c r="D561" s="2"/>
      <c r="E561" s="38"/>
      <c r="F561" s="39"/>
      <c r="G561" s="39" t="str">
        <f>VLOOKUP($E$558,[1]明細總表!$C$1:$AB$65536,9,FALSE)</f>
        <v>竹筍絲</v>
      </c>
      <c r="H561" s="39">
        <f>VLOOKUP($E$558,[1]明細總表!$C$1:$AB$65536,10,FALSE)</f>
        <v>10</v>
      </c>
      <c r="I561" s="38">
        <f>VLOOKUP($G561,[1]食材檔!$B$1:$I$65536,3,FALSE)</f>
        <v>1000</v>
      </c>
      <c r="J561" s="56">
        <f t="shared" si="32"/>
        <v>17.760000000000002</v>
      </c>
      <c r="K561" s="56"/>
      <c r="L561" s="38" t="str">
        <f>VLOOKUP($G561,[1]食材檔!$B$1:$I$65536,4,FALSE)</f>
        <v>kg</v>
      </c>
      <c r="M561" s="38">
        <f>VLOOKUP($G561,[1]食材檔!$B$1:$I$65536,7,FALSE)</f>
        <v>100</v>
      </c>
      <c r="N561" s="38">
        <f>VLOOKUP($G561,[1]食材檔!$B$1:$I$65536,8,FALSE)</f>
        <v>3</v>
      </c>
      <c r="O561" s="41">
        <f t="shared" si="33"/>
        <v>0.1</v>
      </c>
      <c r="P561" s="42">
        <f>VLOOKUP($G561,[1]食材檔!$B$1:$M$65536,11,FALSE)/100*H561</f>
        <v>1.1000000000000001</v>
      </c>
      <c r="Q561" s="13" t="s">
        <v>112</v>
      </c>
      <c r="R561" s="46">
        <f>SUMIFS(O558:O597,N558:N597,6)+2.3</f>
        <v>2.2999999999999998</v>
      </c>
    </row>
    <row r="562" spans="4:18">
      <c r="D562" s="2"/>
      <c r="E562" s="38"/>
      <c r="F562" s="39"/>
      <c r="G562" s="39" t="str">
        <f>VLOOKUP($E$558,[1]明細總表!$C$1:$AB$65536,11,FALSE)</f>
        <v>紅蘿蔔絲</v>
      </c>
      <c r="H562" s="39">
        <f>VLOOKUP($E$558,[1]明細總表!$C$1:$AB$65536,12,FALSE)</f>
        <v>7</v>
      </c>
      <c r="I562" s="38">
        <f>VLOOKUP($G562,[1]食材檔!$B$1:$I$65536,3,FALSE)</f>
        <v>1000</v>
      </c>
      <c r="J562" s="56">
        <f t="shared" si="32"/>
        <v>12.432</v>
      </c>
      <c r="K562" s="56"/>
      <c r="L562" s="38" t="str">
        <f>VLOOKUP($G562,[1]食材檔!$B$1:$I$65536,4,FALSE)</f>
        <v>kg</v>
      </c>
      <c r="M562" s="38">
        <f>VLOOKUP($G562,[1]食材檔!$B$1:$I$65536,7,FALSE)</f>
        <v>100</v>
      </c>
      <c r="N562" s="38">
        <f>VLOOKUP($G562,[1]食材檔!$B$1:$I$65536,8,FALSE)</f>
        <v>3</v>
      </c>
      <c r="O562" s="41">
        <f t="shared" si="33"/>
        <v>7.0000000000000007E-2</v>
      </c>
      <c r="P562" s="42">
        <f>VLOOKUP($G562,[1]食材檔!$B$1:$M$65536,11,FALSE)/100*H562</f>
        <v>1.8900000000000001</v>
      </c>
      <c r="Q562" s="47" t="s">
        <v>134</v>
      </c>
      <c r="R562" s="48">
        <f>SUMIFS(O558:O597,N558:N597,5)</f>
        <v>0</v>
      </c>
    </row>
    <row r="563" spans="4:18">
      <c r="D563" s="2"/>
      <c r="E563" s="38"/>
      <c r="F563" s="39"/>
      <c r="G563" s="39" t="str">
        <f>VLOOKUP($E$558,[1]明細總表!$C$1:$AB$65536,13,FALSE)</f>
        <v>香菇原件</v>
      </c>
      <c r="H563" s="39">
        <f>VLOOKUP($E$558,[1]明細總表!$C$1:$AB$65536,14,FALSE)</f>
        <v>5</v>
      </c>
      <c r="I563" s="38">
        <f>VLOOKUP($G563,[1]食材檔!$B$1:$I$65536,3,FALSE)</f>
        <v>1000</v>
      </c>
      <c r="J563" s="56">
        <f t="shared" si="32"/>
        <v>8.8800000000000008</v>
      </c>
      <c r="K563" s="56"/>
      <c r="L563" s="38" t="str">
        <f>VLOOKUP($G563,[1]食材檔!$B$1:$I$65536,4,FALSE)</f>
        <v>kg</v>
      </c>
      <c r="M563" s="38">
        <f>VLOOKUP($G563,[1]食材檔!$B$1:$I$65536,7,FALSE)</f>
        <v>100</v>
      </c>
      <c r="N563" s="38">
        <f>VLOOKUP($G563,[1]食材檔!$B$1:$I$65536,8,FALSE)</f>
        <v>3</v>
      </c>
      <c r="O563" s="41">
        <f t="shared" si="33"/>
        <v>0.05</v>
      </c>
      <c r="P563" s="42">
        <f>VLOOKUP($G563,[1]食材檔!$B$1:$M$65536,11,FALSE)/100*H563</f>
        <v>0.15</v>
      </c>
      <c r="Q563" s="49" t="s">
        <v>127</v>
      </c>
      <c r="R563" s="50">
        <f>SUM(P558:P600)</f>
        <v>278.73500000000007</v>
      </c>
    </row>
    <row r="564" spans="4:18">
      <c r="D564" s="2"/>
      <c r="E564" s="38"/>
      <c r="F564" s="39"/>
      <c r="G564" s="39" t="str">
        <f>VLOOKUP($E$558,[1]明細總表!$C$1:$AB$65536,15,FALSE)</f>
        <v>金針菇</v>
      </c>
      <c r="H564" s="39">
        <f>VLOOKUP($E$558,[1]明細總表!$C$1:$AB$65536,16,FALSE)</f>
        <v>8</v>
      </c>
      <c r="I564" s="38">
        <f>VLOOKUP($G564,[1]食材檔!$B$1:$I$65536,3,FALSE)</f>
        <v>1000</v>
      </c>
      <c r="J564" s="56">
        <f t="shared" si="32"/>
        <v>14.208</v>
      </c>
      <c r="K564" s="56"/>
      <c r="L564" s="38" t="str">
        <f>VLOOKUP($G564,[1]食材檔!$B$1:$I$65536,4,FALSE)</f>
        <v>kg</v>
      </c>
      <c r="M564" s="38">
        <f>VLOOKUP($G564,[1]食材檔!$B$1:$I$65536,7,FALSE)</f>
        <v>100</v>
      </c>
      <c r="N564" s="38">
        <f>VLOOKUP($G564,[1]食材檔!$B$1:$I$65536,8,FALSE)</f>
        <v>3</v>
      </c>
      <c r="O564" s="41">
        <f t="shared" si="33"/>
        <v>0.08</v>
      </c>
      <c r="P564" s="42">
        <f>VLOOKUP($G564,[1]食材檔!$B$1:$M$65536,11,FALSE)/100*H564</f>
        <v>0.08</v>
      </c>
    </row>
    <row r="565" spans="4:18">
      <c r="D565" s="2"/>
      <c r="E565" s="38"/>
      <c r="F565" s="39"/>
      <c r="G565" s="39" t="str">
        <f>VLOOKUP($E$558,[1]明細總表!$C$1:$AB$65536,17,FALSE)</f>
        <v>柴魚片</v>
      </c>
      <c r="H565" s="39">
        <f>VLOOKUP($E$558,[1]明細總表!$C$1:$AB$65536,18,FALSE)</f>
        <v>0.5</v>
      </c>
      <c r="I565" s="38">
        <f>VLOOKUP($G565,[1]食材檔!$B$1:$I$65536,3,FALSE)</f>
        <v>1000</v>
      </c>
      <c r="J565" s="56">
        <f t="shared" si="32"/>
        <v>0.88800000000000001</v>
      </c>
      <c r="K565" s="56"/>
      <c r="L565" s="38" t="str">
        <f>VLOOKUP($G565,[1]食材檔!$B$1:$I$65536,4,FALSE)</f>
        <v>kg</v>
      </c>
      <c r="M565" s="38">
        <f>VLOOKUP($G565,[1]食材檔!$B$1:$I$65536,7,FALSE)</f>
        <v>10</v>
      </c>
      <c r="N565" s="38">
        <f>VLOOKUP($G565,[1]食材檔!$B$1:$I$65536,8,FALSE)</f>
        <v>2</v>
      </c>
      <c r="O565" s="41">
        <f t="shared" si="33"/>
        <v>0.05</v>
      </c>
      <c r="P565" s="42">
        <f>VLOOKUP($G565,[1]食材檔!$B$1:$M$65536,11,FALSE)/100*H565</f>
        <v>0.22</v>
      </c>
    </row>
    <row r="566" spans="4:18">
      <c r="D566" s="2"/>
      <c r="E566" s="38"/>
      <c r="F566" s="39"/>
      <c r="G566" s="39">
        <f>VLOOKUP($E$558,[1]明細總表!$C$1:$AB$65536,19,FALSE)</f>
        <v>0</v>
      </c>
      <c r="H566" s="39">
        <f>VLOOKUP($E$558,[1]明細總表!$C$1:$AB$65536,20,FALSE)</f>
        <v>0</v>
      </c>
      <c r="I566" s="38">
        <f>VLOOKUP($G566,[1]食材檔!$B$1:$I$65536,3,FALSE)</f>
        <v>0</v>
      </c>
      <c r="J566" s="56" t="e">
        <f t="shared" si="32"/>
        <v>#DIV/0!</v>
      </c>
      <c r="K566" s="56"/>
      <c r="L566" s="38">
        <f>VLOOKUP($G566,[1]食材檔!$B$1:$I$65536,4,FALSE)</f>
        <v>0</v>
      </c>
      <c r="M566" s="38">
        <f>VLOOKUP($G566,[1]食材檔!$B$1:$I$65536,7,FALSE)</f>
        <v>0</v>
      </c>
      <c r="N566" s="38">
        <f>VLOOKUP($G566,[1]食材檔!$B$1:$I$65536,8,FALSE)</f>
        <v>0</v>
      </c>
      <c r="O566" s="41" t="e">
        <f t="shared" si="33"/>
        <v>#DIV/0!</v>
      </c>
      <c r="P566" s="42">
        <f>VLOOKUP($G566,[1]食材檔!$B$1:$M$65536,11,FALSE)/100*H566</f>
        <v>0</v>
      </c>
    </row>
    <row r="567" spans="4:18">
      <c r="D567" s="2"/>
      <c r="E567" s="38"/>
      <c r="F567" s="39"/>
      <c r="G567" s="39">
        <f>VLOOKUP($E$558,[1]明細總表!$C$1:$AB$65536,21,FALSE)</f>
        <v>0</v>
      </c>
      <c r="H567" s="39">
        <f>VLOOKUP($E$558,[1]明細總表!$C$1:$AB$65536,22,FALSE)</f>
        <v>0</v>
      </c>
      <c r="I567" s="38">
        <f>VLOOKUP($G567,[1]食材檔!$B$1:$I$65536,3,FALSE)</f>
        <v>0</v>
      </c>
      <c r="J567" s="56" t="e">
        <f t="shared" si="32"/>
        <v>#DIV/0!</v>
      </c>
      <c r="K567" s="56"/>
      <c r="L567" s="38">
        <f>VLOOKUP($G567,[1]食材檔!$B$1:$I$65536,4,FALSE)</f>
        <v>0</v>
      </c>
      <c r="M567" s="38">
        <f>VLOOKUP($G567,[1]食材檔!$B$1:$I$65536,7,FALSE)</f>
        <v>0</v>
      </c>
      <c r="N567" s="38">
        <f>VLOOKUP($G567,[1]食材檔!$B$1:$I$65536,8,FALSE)</f>
        <v>0</v>
      </c>
      <c r="O567" s="41" t="e">
        <f t="shared" si="33"/>
        <v>#DIV/0!</v>
      </c>
      <c r="P567" s="42">
        <f>VLOOKUP($G567,[1]食材檔!$B$1:$M$65536,11,FALSE)/100*H567</f>
        <v>0</v>
      </c>
    </row>
    <row r="568" spans="4:18">
      <c r="D568" s="2"/>
      <c r="E568" s="38"/>
      <c r="F568" s="39"/>
      <c r="G568" s="39">
        <f>VLOOKUP($E$558,[1]明細總表!$C$1:$AB$65536,23,FALSE)</f>
        <v>0</v>
      </c>
      <c r="H568" s="39">
        <f>VLOOKUP($E$558,[1]明細總表!$C$1:$AB$65536,24,FALSE)</f>
        <v>0</v>
      </c>
      <c r="I568" s="38">
        <f>VLOOKUP($G568,[1]食材檔!$B$1:$I$65536,3,FALSE)</f>
        <v>0</v>
      </c>
      <c r="J568" s="56" t="e">
        <f t="shared" si="32"/>
        <v>#DIV/0!</v>
      </c>
      <c r="K568" s="56"/>
      <c r="L568" s="38">
        <f>VLOOKUP($G568,[1]食材檔!$B$1:$I$65536,4,FALSE)</f>
        <v>0</v>
      </c>
      <c r="M568" s="38">
        <f>VLOOKUP($G568,[1]食材檔!$B$1:$I$65536,7,FALSE)</f>
        <v>0</v>
      </c>
      <c r="N568" s="38">
        <f>VLOOKUP($G568,[1]食材檔!$B$1:$I$65536,8,FALSE)</f>
        <v>0</v>
      </c>
      <c r="O568" s="41" t="e">
        <f t="shared" si="33"/>
        <v>#DIV/0!</v>
      </c>
      <c r="P568" s="42">
        <f>VLOOKUP($G568,[1]食材檔!$B$1:$M$65536,11,FALSE)/100*H568</f>
        <v>0</v>
      </c>
    </row>
    <row r="569" spans="4:18">
      <c r="D569" s="2"/>
      <c r="E569" s="51"/>
      <c r="F569" s="39"/>
      <c r="G569" s="9">
        <f>VLOOKUP($E$558,[1]明細總表!$C$1:$AB$65536,25,FALSE)</f>
        <v>0</v>
      </c>
      <c r="H569" s="9">
        <f>VLOOKUP($E$558,[1]明細總表!$C$1:$AB$65536,26,FALSE)</f>
        <v>0</v>
      </c>
      <c r="I569" s="8">
        <f>VLOOKUP($G569,[1]食材檔!$B$1:$I$65536,3,FALSE)</f>
        <v>0</v>
      </c>
      <c r="J569" s="45"/>
      <c r="K569" s="45"/>
      <c r="L569" s="38">
        <f>VLOOKUP($G569,[1]食材檔!$B$1:$I$65536,4,FALSE)</f>
        <v>0</v>
      </c>
      <c r="M569" s="38">
        <f>VLOOKUP($G569,[1]食材檔!$B$1:$I$65536,7,FALSE)</f>
        <v>0</v>
      </c>
      <c r="N569" s="38">
        <f>VLOOKUP($G569,[1]食材檔!$B$1:$I$65536,8,FALSE)-2</f>
        <v>-2</v>
      </c>
      <c r="O569" s="41" t="e">
        <f t="shared" si="33"/>
        <v>#DIV/0!</v>
      </c>
      <c r="P569" s="42">
        <f>VLOOKUP($G569,[1]食材檔!$B$1:$M$65536,11,FALSE)/100*H569</f>
        <v>0</v>
      </c>
    </row>
    <row r="570" spans="4:18">
      <c r="D570" s="2">
        <f>SUM(H570:H579)</f>
        <v>104.2</v>
      </c>
      <c r="E570" s="52" t="str">
        <f>VLOOKUP(G556,[1]麗山菜單!B15:H15,5,FALSE)</f>
        <v>紅茶滷蛋</v>
      </c>
      <c r="F570" s="53">
        <f>VLOOKUP($E$570,[1]明細總表!$C$1:$AB$65536,2,FALSE)</f>
        <v>5</v>
      </c>
      <c r="G570" s="53" t="str">
        <f>VLOOKUP($E$570,[1]明細總表!$C$1:$AB$65536,3,FALSE)</f>
        <v>CAS白煮蛋</v>
      </c>
      <c r="H570" s="53">
        <f>VLOOKUP($E$570,[1]明細總表!$C$1:$AB$65536,4,FALSE)</f>
        <v>60</v>
      </c>
      <c r="I570" s="52">
        <f>VLOOKUP($G570,[1]食材檔!$B$1:$I$65536,3,FALSE)</f>
        <v>60</v>
      </c>
      <c r="J570" s="54">
        <f t="shared" si="32"/>
        <v>1776</v>
      </c>
      <c r="K570" s="54"/>
      <c r="L570" s="52" t="str">
        <f>VLOOKUP($G570,[1]食材檔!$B$1:$I$65536,4,FALSE)</f>
        <v>粒</v>
      </c>
      <c r="M570" s="52">
        <f>VLOOKUP($G570,[1]食材檔!$B$1:$I$65536,7,FALSE)</f>
        <v>60</v>
      </c>
      <c r="N570" s="52">
        <f>VLOOKUP($G570,[1]食材檔!$B$1:$I$65536,8,FALSE)</f>
        <v>2</v>
      </c>
      <c r="O570" s="55">
        <f t="shared" si="33"/>
        <v>1</v>
      </c>
      <c r="P570" s="42">
        <f>VLOOKUP($G570,[1]食材檔!$B$1:$M$65536,11,FALSE)/100*H570</f>
        <v>31.8</v>
      </c>
    </row>
    <row r="571" spans="4:18">
      <c r="D571" s="2"/>
      <c r="E571" s="52"/>
      <c r="F571" s="53"/>
      <c r="G571" s="53" t="str">
        <f>VLOOKUP($E$570,[1]明細總表!$C$1:$AB$65536,5,FALSE)</f>
        <v>非基改小四角油丁</v>
      </c>
      <c r="H571" s="53">
        <f>VLOOKUP($E$570,[1]明細總表!$C$1:$AB$65536,6,FALSE)</f>
        <v>40</v>
      </c>
      <c r="I571" s="52">
        <f>VLOOKUP($G571,[1]食材檔!$B$1:$I$65536,3,FALSE)</f>
        <v>1000</v>
      </c>
      <c r="J571" s="54">
        <f t="shared" si="32"/>
        <v>71.040000000000006</v>
      </c>
      <c r="K571" s="54"/>
      <c r="L571" s="52" t="str">
        <f>VLOOKUP($G571,[1]食材檔!$B$1:$I$65536,4,FALSE)</f>
        <v>kg</v>
      </c>
      <c r="M571" s="52">
        <f>VLOOKUP($G571,[1]食材檔!$B$1:$I$65536,7,FALSE)</f>
        <v>55</v>
      </c>
      <c r="N571" s="52">
        <f>VLOOKUP($G571,[1]食材檔!$B$1:$I$65536,8,FALSE)</f>
        <v>2</v>
      </c>
      <c r="O571" s="55">
        <f t="shared" si="33"/>
        <v>0.72727272727272729</v>
      </c>
      <c r="P571" s="42">
        <f>VLOOKUP($G571,[1]食材檔!$B$1:$M$65536,11,FALSE)/100*H571</f>
        <v>86.4</v>
      </c>
    </row>
    <row r="572" spans="4:18">
      <c r="D572" s="2"/>
      <c r="E572" s="68"/>
      <c r="F572" s="53"/>
      <c r="G572" s="53" t="str">
        <f>VLOOKUP($E$570,[1]明細總表!$C$1:$AB$65536,7,FALSE)</f>
        <v>乾海結</v>
      </c>
      <c r="H572" s="53">
        <f>VLOOKUP($E$570,[1]明細總表!$C$1:$AB$65536,8,FALSE)</f>
        <v>4</v>
      </c>
      <c r="I572" s="52">
        <f>VLOOKUP($G572,[1]食材檔!$B$1:$I$65536,3,FALSE)</f>
        <v>1000</v>
      </c>
      <c r="J572" s="54">
        <f t="shared" si="32"/>
        <v>7.1040000000000001</v>
      </c>
      <c r="K572" s="54"/>
      <c r="L572" s="52" t="str">
        <f>VLOOKUP($G572,[1]食材檔!$B$1:$I$65536,4,FALSE)</f>
        <v>kg</v>
      </c>
      <c r="M572" s="52">
        <f>VLOOKUP($G572,[1]食材檔!$B$1:$I$65536,7,FALSE)</f>
        <v>100</v>
      </c>
      <c r="N572" s="52">
        <f>VLOOKUP($G572,[1]食材檔!$B$1:$I$65536,8,FALSE)</f>
        <v>3</v>
      </c>
      <c r="O572" s="55">
        <f t="shared" si="33"/>
        <v>0.04</v>
      </c>
      <c r="P572" s="42">
        <f>VLOOKUP($G572,[1]食材檔!$B$1:$M$65536,11,FALSE)/100*H572</f>
        <v>31.64</v>
      </c>
    </row>
    <row r="573" spans="4:18">
      <c r="D573" s="2"/>
      <c r="E573" s="68"/>
      <c r="F573" s="53"/>
      <c r="G573" s="53" t="str">
        <f>VLOOKUP($E$570,[1]明細總表!$C$1:$AB$65536,9,FALSE)</f>
        <v>紅茶</v>
      </c>
      <c r="H573" s="53">
        <f>VLOOKUP($E$570,[1]明細總表!$C$1:$AB$65536,10,FALSE)</f>
        <v>0.2</v>
      </c>
      <c r="I573" s="52">
        <f>VLOOKUP($G573,[1]食材檔!$B$1:$I$65536,3,FALSE)</f>
        <v>1000</v>
      </c>
      <c r="J573" s="54">
        <f t="shared" si="32"/>
        <v>0.35520000000000007</v>
      </c>
      <c r="K573" s="54"/>
      <c r="L573" s="52" t="str">
        <f>VLOOKUP($G573,[1]食材檔!$B$1:$I$65536,4,FALSE)</f>
        <v>kg</v>
      </c>
      <c r="M573" s="52">
        <f>VLOOKUP($G573,[1]食材檔!$B$1:$I$65536,7,FALSE)</f>
        <v>0</v>
      </c>
      <c r="N573" s="52">
        <f>VLOOKUP($G573,[1]食材檔!$B$1:$I$65536,8,FALSE)</f>
        <v>0</v>
      </c>
      <c r="O573" s="55" t="e">
        <f t="shared" si="33"/>
        <v>#DIV/0!</v>
      </c>
      <c r="P573" s="42">
        <f>VLOOKUP($G573,[1]食材檔!$B$1:$M$65536,11,FALSE)/100*H573</f>
        <v>0</v>
      </c>
    </row>
    <row r="574" spans="4:18">
      <c r="D574" s="2"/>
      <c r="E574" s="52"/>
      <c r="F574" s="53"/>
      <c r="G574" s="53" t="str">
        <f>VLOOKUP($E$570,[1]明細總表!$C$1:$AB$65536,11,FALSE)</f>
        <v>滷包(大)</v>
      </c>
      <c r="H574" s="53">
        <f>VLOOKUP($E$570,[1]明細總表!$C$1:$AB$65536,12,FALSE)</f>
        <v>0</v>
      </c>
      <c r="I574" s="52">
        <f>VLOOKUP($G574,[1]食材檔!$B$1:$I$65536,3,FALSE)</f>
        <v>35</v>
      </c>
      <c r="J574" s="54">
        <f t="shared" si="32"/>
        <v>0</v>
      </c>
      <c r="K574" s="54"/>
      <c r="L574" s="52" t="str">
        <f>VLOOKUP($G574,[1]食材檔!$B$1:$I$65536,4,FALSE)</f>
        <v>包</v>
      </c>
      <c r="M574" s="52">
        <f>VLOOKUP($G574,[1]食材檔!$B$1:$I$65536,7,FALSE)</f>
        <v>0</v>
      </c>
      <c r="N574" s="52">
        <f>VLOOKUP($G574,[1]食材檔!$B$1:$I$65536,8,FALSE)</f>
        <v>0</v>
      </c>
      <c r="O574" s="55" t="e">
        <f t="shared" si="33"/>
        <v>#DIV/0!</v>
      </c>
      <c r="P574" s="42">
        <f>VLOOKUP($G574,[1]食材檔!$B$1:$M$65536,11,FALSE)/100*H574</f>
        <v>0</v>
      </c>
    </row>
    <row r="575" spans="4:18">
      <c r="D575" s="2"/>
      <c r="E575" s="52"/>
      <c r="F575" s="53"/>
      <c r="G575" s="53">
        <f>VLOOKUP($E$570,[1]明細總表!$C$1:$AB$65536,13,FALSE)</f>
        <v>0</v>
      </c>
      <c r="H575" s="53">
        <f>VLOOKUP($E$570,[1]明細總表!$C$1:$AB$65536,14,FALSE)</f>
        <v>0</v>
      </c>
      <c r="I575" s="52">
        <f>VLOOKUP($G575,[1]食材檔!$B$1:$I$65536,3,FALSE)</f>
        <v>0</v>
      </c>
      <c r="J575" s="54" t="e">
        <f t="shared" si="32"/>
        <v>#DIV/0!</v>
      </c>
      <c r="K575" s="54"/>
      <c r="L575" s="52">
        <f>VLOOKUP($G575,[1]食材檔!$B$1:$I$65536,4,FALSE)</f>
        <v>0</v>
      </c>
      <c r="M575" s="52">
        <f>VLOOKUP($G575,[1]食材檔!$B$1:$I$65536,7,FALSE)</f>
        <v>0</v>
      </c>
      <c r="N575" s="52">
        <f>VLOOKUP($G575,[1]食材檔!$B$1:$I$65536,8,FALSE)</f>
        <v>0</v>
      </c>
      <c r="O575" s="55" t="e">
        <f t="shared" si="33"/>
        <v>#DIV/0!</v>
      </c>
      <c r="P575" s="42">
        <f>VLOOKUP($G575,[1]食材檔!$B$1:$M$65536,11,FALSE)/100*H575</f>
        <v>0</v>
      </c>
    </row>
    <row r="576" spans="4:18">
      <c r="D576" s="2"/>
      <c r="E576" s="52"/>
      <c r="F576" s="53"/>
      <c r="G576" s="53">
        <f>VLOOKUP($E$570,[1]明細總表!$C$1:$AB$65536,15,FALSE)</f>
        <v>0</v>
      </c>
      <c r="H576" s="53">
        <f>VLOOKUP($E$570,[1]明細總表!$C$1:$AB$65536,16,FALSE)</f>
        <v>0</v>
      </c>
      <c r="I576" s="52">
        <f>VLOOKUP($G576,[1]食材檔!$B$1:$I$65536,3,FALSE)</f>
        <v>0</v>
      </c>
      <c r="J576" s="54" t="e">
        <f t="shared" si="32"/>
        <v>#DIV/0!</v>
      </c>
      <c r="K576" s="54"/>
      <c r="L576" s="52">
        <f>VLOOKUP($G576,[1]食材檔!$B$1:$I$65536,4,FALSE)</f>
        <v>0</v>
      </c>
      <c r="M576" s="52">
        <f>VLOOKUP($G576,[1]食材檔!$B$1:$I$65536,7,FALSE)</f>
        <v>0</v>
      </c>
      <c r="N576" s="52">
        <f>VLOOKUP($G576,[1]食材檔!$B$1:$I$65536,8,FALSE)</f>
        <v>0</v>
      </c>
      <c r="O576" s="55" t="e">
        <f t="shared" si="33"/>
        <v>#DIV/0!</v>
      </c>
      <c r="P576" s="42">
        <f>VLOOKUP($G576,[1]食材檔!$B$1:$M$65536,11,FALSE)/100*H576</f>
        <v>0</v>
      </c>
    </row>
    <row r="577" spans="4:22">
      <c r="D577" s="2"/>
      <c r="E577" s="52"/>
      <c r="F577" s="53"/>
      <c r="G577" s="53">
        <f>VLOOKUP($E$570,[1]明細總表!$C$1:$AB$65536,17,FALSE)</f>
        <v>0</v>
      </c>
      <c r="H577" s="53">
        <f>VLOOKUP($E$570,[1]明細總表!$C$1:$AB$65536,18,FALSE)</f>
        <v>0</v>
      </c>
      <c r="I577" s="52">
        <f>VLOOKUP($G577,[1]食材檔!$B$1:$I$65536,3,FALSE)</f>
        <v>0</v>
      </c>
      <c r="J577" s="54" t="e">
        <f t="shared" si="32"/>
        <v>#DIV/0!</v>
      </c>
      <c r="K577" s="54"/>
      <c r="L577" s="52">
        <f>VLOOKUP($G577,[1]食材檔!$B$1:$I$65536,4,FALSE)</f>
        <v>0</v>
      </c>
      <c r="M577" s="52">
        <f>VLOOKUP($G577,[1]食材檔!$B$1:$I$65536,7,FALSE)</f>
        <v>0</v>
      </c>
      <c r="N577" s="52">
        <f>VLOOKUP($G577,[1]食材檔!$B$1:$I$65536,8,FALSE)</f>
        <v>0</v>
      </c>
      <c r="O577" s="55" t="e">
        <f t="shared" si="33"/>
        <v>#DIV/0!</v>
      </c>
      <c r="P577" s="42">
        <f>VLOOKUP($G577,[1]食材檔!$B$1:$M$65536,11,FALSE)/100*H577</f>
        <v>0</v>
      </c>
    </row>
    <row r="578" spans="4:22">
      <c r="D578" s="2"/>
      <c r="E578" s="52"/>
      <c r="F578" s="53"/>
      <c r="G578" s="12">
        <f>VLOOKUP($E$570,[1]明細總表!$C$1:$AB$65536,19,FALSE)</f>
        <v>0</v>
      </c>
      <c r="H578" s="12">
        <f>VLOOKUP($E$570,[1]明細總表!$C$1:$AB$65536,20,FALSE)</f>
        <v>0</v>
      </c>
      <c r="I578" s="52">
        <f>VLOOKUP($G578,[1]食材檔!$B$1:$I$65536,3,FALSE)</f>
        <v>0</v>
      </c>
      <c r="J578" s="54" t="e">
        <f t="shared" si="32"/>
        <v>#DIV/0!</v>
      </c>
      <c r="K578" s="54"/>
      <c r="L578" s="52">
        <f>VLOOKUP($G578,[1]食材檔!$B$1:$I$65536,4,FALSE)</f>
        <v>0</v>
      </c>
      <c r="M578" s="52">
        <f>VLOOKUP($G578,[1]食材檔!$B$1:$I$65536,7,FALSE)</f>
        <v>0</v>
      </c>
      <c r="N578" s="52">
        <f>VLOOKUP($G578,[1]食材檔!$B$1:$I$65536,8,FALSE)</f>
        <v>0</v>
      </c>
      <c r="O578" s="55" t="e">
        <f t="shared" si="33"/>
        <v>#DIV/0!</v>
      </c>
      <c r="P578" s="42">
        <f>VLOOKUP($G578,[1]食材檔!$B$1:$M$65536,11,FALSE)/100*H578</f>
        <v>0</v>
      </c>
    </row>
    <row r="579" spans="4:22">
      <c r="D579" s="2"/>
      <c r="E579" s="68"/>
      <c r="F579" s="53"/>
      <c r="G579" s="12">
        <f>VLOOKUP($E$570,[1]明細總表!$C$1:$AB$65536,21,FALSE)</f>
        <v>0</v>
      </c>
      <c r="H579" s="12">
        <f>VLOOKUP($E$570,[1]明細總表!$C$1:$AB$65536,22,FALSE)</f>
        <v>0</v>
      </c>
      <c r="I579" s="52">
        <f>VLOOKUP($G579,[1]食材檔!$B$1:$I$65536,3,FALSE)</f>
        <v>0</v>
      </c>
      <c r="J579" s="54" t="e">
        <f t="shared" si="32"/>
        <v>#DIV/0!</v>
      </c>
      <c r="K579" s="54"/>
      <c r="L579" s="52">
        <f>VLOOKUP($G579,[1]食材檔!$B$1:$I$65536,4,FALSE)</f>
        <v>0</v>
      </c>
      <c r="M579" s="52">
        <f>VLOOKUP($G579,[1]食材檔!$B$1:$I$65536,7,FALSE)</f>
        <v>0</v>
      </c>
      <c r="N579" s="52">
        <f>VLOOKUP($G579,[1]食材檔!$B$1:$I$65536,8,FALSE)</f>
        <v>0</v>
      </c>
      <c r="O579" s="55" t="e">
        <f t="shared" si="33"/>
        <v>#DIV/0!</v>
      </c>
      <c r="P579" s="42">
        <f>VLOOKUP($G579,[1]食材檔!$B$1:$M$65536,11,FALSE)/100*H579</f>
        <v>0</v>
      </c>
    </row>
    <row r="580" spans="4:22">
      <c r="D580" s="92">
        <f>SUM(H580:H584)</f>
        <v>81.5</v>
      </c>
      <c r="E580" s="38" t="str">
        <f>VLOOKUP(G556,[1]麗山菜單!B15:H15,6,FALSE)</f>
        <v>蔥酥地瓜葉</v>
      </c>
      <c r="F580" s="39">
        <f>VLOOKUP($E$580,[1]明細總表!$C$1:$AB$65536,2,FALSE)</f>
        <v>2</v>
      </c>
      <c r="G580" s="39" t="str">
        <f>VLOOKUP($E$580,[1]明細總表!$C$1:$AB$65536,3,FALSE)</f>
        <v>地瓜葉(切)</v>
      </c>
      <c r="H580" s="39">
        <f>VLOOKUP($E$580,[1]明細總表!$C$1:$AB$65536,4,FALSE)</f>
        <v>81</v>
      </c>
      <c r="I580" s="38">
        <f>VLOOKUP($G580,[1]食材檔!$B$1:$I$65536,3,FALSE)</f>
        <v>1000</v>
      </c>
      <c r="J580" s="56">
        <f t="shared" si="32"/>
        <v>143.85599999999999</v>
      </c>
      <c r="K580" s="56"/>
      <c r="L580" s="38" t="str">
        <f>VLOOKUP($G580,[1]食材檔!$B$1:$I$65536,4,FALSE)</f>
        <v>kg</v>
      </c>
      <c r="M580" s="38">
        <f>VLOOKUP($G580,[1]食材檔!$B$1:$I$65536,7,FALSE)</f>
        <v>100</v>
      </c>
      <c r="N580" s="38">
        <f>VLOOKUP($G580,[1]食材檔!$B$1:$I$65536,8,FALSE)</f>
        <v>3</v>
      </c>
      <c r="O580" s="41">
        <f t="shared" si="33"/>
        <v>0.81</v>
      </c>
      <c r="P580" s="42">
        <f>VLOOKUP($G580,[1]食材檔!$B$1:$M$65536,11,FALSE)/100*H580</f>
        <v>85.05</v>
      </c>
      <c r="V580" s="57">
        <f>E555/E556*J580</f>
        <v>143.85599999999999</v>
      </c>
    </row>
    <row r="581" spans="4:22">
      <c r="E581" s="38"/>
      <c r="F581" s="39"/>
      <c r="G581" s="39" t="str">
        <f>VLOOKUP($E$580,[1]明細總表!$C$1:$AB$65536,5,FALSE)</f>
        <v>紅蔥末</v>
      </c>
      <c r="H581" s="39">
        <f>VLOOKUP($E$580,[1]明細總表!$C$1:$AB$65536,6,FALSE)</f>
        <v>0.5</v>
      </c>
      <c r="I581" s="38">
        <f>VLOOKUP($G581,[1]食材檔!$B$1:$I$65536,3,FALSE)</f>
        <v>1000</v>
      </c>
      <c r="J581" s="56">
        <f t="shared" si="32"/>
        <v>0.88800000000000001</v>
      </c>
      <c r="K581" s="56"/>
      <c r="L581" s="38" t="str">
        <f>VLOOKUP($G581,[1]食材檔!$B$1:$I$65536,4,FALSE)</f>
        <v>kg</v>
      </c>
      <c r="M581" s="38">
        <f>VLOOKUP($G581,[1]食材檔!$B$1:$I$65536,7,FALSE)</f>
        <v>100</v>
      </c>
      <c r="N581" s="38">
        <f>VLOOKUP($G581,[1]食材檔!$B$1:$I$65536,8,FALSE)</f>
        <v>3</v>
      </c>
      <c r="O581" s="41">
        <f t="shared" si="33"/>
        <v>5.0000000000000001E-3</v>
      </c>
      <c r="P581" s="42">
        <f>VLOOKUP($G581,[1]食材檔!$B$1:$M$65536,11,FALSE)/100*H581</f>
        <v>0.105</v>
      </c>
      <c r="V581" s="58">
        <f>F555/E556*J580</f>
        <v>0</v>
      </c>
    </row>
    <row r="582" spans="4:22">
      <c r="E582" s="38"/>
      <c r="F582" s="39"/>
      <c r="G582" s="39">
        <f>VLOOKUP($E$580,[1]明細總表!$C$1:$AB$65536,7,FALSE)</f>
        <v>0</v>
      </c>
      <c r="H582" s="39">
        <f>VLOOKUP($E$580,[1]明細總表!$C$1:$AB$65536,8,FALSE)</f>
        <v>0</v>
      </c>
      <c r="I582" s="38">
        <f>VLOOKUP($G582,[1]食材檔!$B$1:$I$65536,3,FALSE)</f>
        <v>0</v>
      </c>
      <c r="J582" s="56" t="e">
        <f t="shared" si="32"/>
        <v>#DIV/0!</v>
      </c>
      <c r="K582" s="56"/>
      <c r="L582" s="38">
        <f>VLOOKUP($G582,[1]食材檔!$B$1:$I$65536,4,FALSE)</f>
        <v>0</v>
      </c>
      <c r="M582" s="38">
        <f>VLOOKUP($G582,[1]食材檔!$B$1:$I$65536,7,FALSE)</f>
        <v>0</v>
      </c>
      <c r="N582" s="38">
        <f>VLOOKUP($G582,[1]食材檔!$B$1:$I$65536,8,FALSE)</f>
        <v>0</v>
      </c>
      <c r="O582" s="41" t="e">
        <f t="shared" si="33"/>
        <v>#DIV/0!</v>
      </c>
      <c r="P582" s="42">
        <f>VLOOKUP($G582,[1]食材檔!$B$1:$M$65536,11,FALSE)/100*H582</f>
        <v>0</v>
      </c>
    </row>
    <row r="583" spans="4:22">
      <c r="E583" s="38"/>
      <c r="F583" s="39"/>
      <c r="G583" s="39">
        <f>VLOOKUP($E$580,[1]明細總表!$C$1:$AB$65536,9,FALSE)</f>
        <v>0</v>
      </c>
      <c r="H583" s="39">
        <f>VLOOKUP($E$580,[1]明細總表!$C$1:$AB$65536,10,FALSE)</f>
        <v>0</v>
      </c>
      <c r="I583" s="38">
        <f>VLOOKUP($G583,[1]食材檔!$B$1:$I$65536,3,FALSE)</f>
        <v>0</v>
      </c>
      <c r="J583" s="56" t="e">
        <f t="shared" si="32"/>
        <v>#DIV/0!</v>
      </c>
      <c r="K583" s="56"/>
      <c r="L583" s="38">
        <f>VLOOKUP($G583,[1]食材檔!$B$1:$I$65536,4,FALSE)</f>
        <v>0</v>
      </c>
      <c r="M583" s="38">
        <f>VLOOKUP($G583,[1]食材檔!$B$1:$I$65536,7,FALSE)</f>
        <v>0</v>
      </c>
      <c r="N583" s="38">
        <f>VLOOKUP($G583,[1]食材檔!$B$1:$I$65536,8,FALSE)</f>
        <v>0</v>
      </c>
      <c r="O583" s="41" t="e">
        <f t="shared" si="33"/>
        <v>#DIV/0!</v>
      </c>
      <c r="P583" s="42">
        <f>VLOOKUP($G583,[1]食材檔!$B$1:$M$65536,11,FALSE)/100*H583</f>
        <v>0</v>
      </c>
    </row>
    <row r="584" spans="4:22">
      <c r="E584" s="38"/>
      <c r="F584" s="39"/>
      <c r="G584" s="39">
        <f>VLOOKUP($E$580,[1]明細總表!$C$1:$AB$65536,11,FALSE)</f>
        <v>0</v>
      </c>
      <c r="H584" s="39">
        <f>VLOOKUP($E$580,[1]明細總表!$C$1:$AB$65536,12,FALSE)</f>
        <v>0</v>
      </c>
      <c r="I584" s="38">
        <f>VLOOKUP($G584,[1]食材檔!$B$1:$I$65536,3,FALSE)</f>
        <v>0</v>
      </c>
      <c r="J584" s="56" t="e">
        <f t="shared" si="32"/>
        <v>#DIV/0!</v>
      </c>
      <c r="K584" s="56"/>
      <c r="L584" s="38">
        <f>VLOOKUP($G584,[1]食材檔!$B$1:$I$65536,4,FALSE)</f>
        <v>0</v>
      </c>
      <c r="M584" s="38">
        <f>VLOOKUP($G584,[1]食材檔!$B$1:$I$65536,7,FALSE)</f>
        <v>0</v>
      </c>
      <c r="N584" s="38">
        <f>VLOOKUP($G584,[1]食材檔!$B$1:$I$65536,8,FALSE)</f>
        <v>0</v>
      </c>
      <c r="O584" s="41" t="e">
        <f t="shared" si="33"/>
        <v>#DIV/0!</v>
      </c>
      <c r="P584" s="42">
        <f>VLOOKUP($G584,[1]食材檔!$B$1:$M$65536,11,FALSE)/100*H584</f>
        <v>0</v>
      </c>
    </row>
    <row r="585" spans="4:22">
      <c r="D585" s="13">
        <f>SUM(H585:H594)</f>
        <v>65</v>
      </c>
      <c r="E585" s="52" t="str">
        <f>VLOOKUP(G556,[1]麗山菜單!B15:H15,7,FALSE)</f>
        <v>芝麻包</v>
      </c>
      <c r="F585" s="53">
        <f>VLOOKUP($E$585,[1]明細總表!$C$1:$AB$65536,2,FALSE)</f>
        <v>1</v>
      </c>
      <c r="G585" s="53" t="str">
        <f>VLOOKUP($E$585,[1]明細總表!$C$1:$AB$65536,3,FALSE)</f>
        <v>芝麻包</v>
      </c>
      <c r="H585" s="53">
        <f>VLOOKUP($E$585,[1]明細總表!$C$1:$AB$65536,4,FALSE)</f>
        <v>65</v>
      </c>
      <c r="I585" s="52">
        <f>VLOOKUP($G585,[1]食材檔!$B$1:$I$65536,3,FALSE)</f>
        <v>65</v>
      </c>
      <c r="J585" s="54">
        <f t="shared" si="32"/>
        <v>1776</v>
      </c>
      <c r="K585" s="54"/>
      <c r="L585" s="52" t="str">
        <f>VLOOKUP($G585,[1]食材檔!$B$1:$I$65536,4,FALSE)</f>
        <v>個</v>
      </c>
      <c r="M585" s="52">
        <f>VLOOKUP($G585,[1]食材檔!$B$1:$I$65536,7,FALSE)</f>
        <v>30</v>
      </c>
      <c r="N585" s="52">
        <f>VLOOKUP($G585,[1]食材檔!$B$1:$I$65536,8,FALSE)</f>
        <v>1</v>
      </c>
      <c r="O585" s="55">
        <f t="shared" si="33"/>
        <v>2.1666666666666665</v>
      </c>
      <c r="P585" s="42">
        <f>VLOOKUP($G585,[1]食材檔!$B$1:$M$65536,11,FALSE)/100*H585</f>
        <v>2.6</v>
      </c>
    </row>
    <row r="586" spans="4:22">
      <c r="E586" s="52"/>
      <c r="F586" s="53"/>
      <c r="G586" s="53">
        <f>VLOOKUP($E$585,[1]明細總表!$C$1:$AB$65536,5,FALSE)</f>
        <v>0</v>
      </c>
      <c r="H586" s="12">
        <f>VLOOKUP($E$585,[1]明細總表!$C$1:$AB$65536,6,FALSE)</f>
        <v>0</v>
      </c>
      <c r="I586" s="52">
        <f>VLOOKUP($G586,[1]食材檔!$B$1:$I$65536,3,FALSE)</f>
        <v>0</v>
      </c>
      <c r="J586" s="54" t="e">
        <f t="shared" si="32"/>
        <v>#DIV/0!</v>
      </c>
      <c r="K586" s="54"/>
      <c r="L586" s="52">
        <f>VLOOKUP($G586,[1]食材檔!$B$1:$I$65536,4,FALSE)</f>
        <v>0</v>
      </c>
      <c r="M586" s="52">
        <f>VLOOKUP($G586,[1]食材檔!$B$1:$I$65536,7,FALSE)</f>
        <v>0</v>
      </c>
      <c r="N586" s="52">
        <f>VLOOKUP($G586,[1]食材檔!$B$1:$I$65536,8,FALSE)</f>
        <v>0</v>
      </c>
      <c r="O586" s="55" t="e">
        <f t="shared" si="33"/>
        <v>#DIV/0!</v>
      </c>
      <c r="P586" s="42">
        <f>VLOOKUP($G586,[1]食材檔!$B$1:$M$65536,11,FALSE)/100*H586</f>
        <v>0</v>
      </c>
    </row>
    <row r="587" spans="4:22">
      <c r="E587" s="52"/>
      <c r="F587" s="53"/>
      <c r="G587" s="53">
        <f>VLOOKUP($E$585,[1]明細總表!$C$1:$AB$65536,7,FALSE)</f>
        <v>0</v>
      </c>
      <c r="H587" s="53">
        <f>VLOOKUP($E$585,[1]明細總表!$C$1:$AB$65536,8,FALSE)</f>
        <v>0</v>
      </c>
      <c r="I587" s="52">
        <f>VLOOKUP($G587,[1]食材檔!$B$1:$I$65536,3,FALSE)</f>
        <v>0</v>
      </c>
      <c r="J587" s="54" t="e">
        <f t="shared" si="32"/>
        <v>#DIV/0!</v>
      </c>
      <c r="K587" s="54"/>
      <c r="L587" s="52">
        <f>VLOOKUP($G587,[1]食材檔!$B$1:$I$65536,4,FALSE)</f>
        <v>0</v>
      </c>
      <c r="M587" s="52">
        <f>VLOOKUP($G587,[1]食材檔!$B$1:$I$65536,7,FALSE)</f>
        <v>0</v>
      </c>
      <c r="N587" s="52">
        <f>VLOOKUP($G587,[1]食材檔!$B$1:$I$65536,8,FALSE)</f>
        <v>0</v>
      </c>
      <c r="O587" s="55" t="e">
        <f t="shared" si="33"/>
        <v>#DIV/0!</v>
      </c>
      <c r="P587" s="42">
        <f>VLOOKUP($G587,[1]食材檔!$B$1:$M$65536,11,FALSE)/100*H587</f>
        <v>0</v>
      </c>
    </row>
    <row r="588" spans="4:22">
      <c r="E588" s="52"/>
      <c r="F588" s="53"/>
      <c r="G588" s="53">
        <f>VLOOKUP($E$585,[1]明細總表!$C$1:$AB$65536,9,FALSE)</f>
        <v>0</v>
      </c>
      <c r="H588" s="53">
        <f>VLOOKUP($E$585,[1]明細總表!$C$1:$AB$65536,10,FALSE)</f>
        <v>0</v>
      </c>
      <c r="I588" s="52">
        <f>VLOOKUP($G588,[1]食材檔!$B$1:$I$65536,3,FALSE)</f>
        <v>0</v>
      </c>
      <c r="J588" s="54" t="e">
        <f t="shared" si="32"/>
        <v>#DIV/0!</v>
      </c>
      <c r="K588" s="54"/>
      <c r="L588" s="52">
        <f>VLOOKUP($G588,[1]食材檔!$B$1:$I$65536,4,FALSE)</f>
        <v>0</v>
      </c>
      <c r="M588" s="52">
        <f>VLOOKUP($G588,[1]食材檔!$B$1:$I$65536,7,FALSE)</f>
        <v>0</v>
      </c>
      <c r="N588" s="52">
        <f>VLOOKUP($G588,[1]食材檔!$B$1:$I$65536,8,FALSE)</f>
        <v>0</v>
      </c>
      <c r="O588" s="55" t="e">
        <f t="shared" si="33"/>
        <v>#DIV/0!</v>
      </c>
      <c r="P588" s="42">
        <f>VLOOKUP($G588,[1]食材檔!$B$1:$M$65536,11,FALSE)/100*H588</f>
        <v>0</v>
      </c>
    </row>
    <row r="589" spans="4:22">
      <c r="E589" s="52"/>
      <c r="F589" s="53"/>
      <c r="G589" s="53">
        <f>VLOOKUP($E$585,[1]明細總表!$C$1:$AB$65536,11,FALSE)</f>
        <v>0</v>
      </c>
      <c r="H589" s="53">
        <f>VLOOKUP($E$585,[1]明細總表!$C$1:$AB$65536,12,FALSE)</f>
        <v>0</v>
      </c>
      <c r="I589" s="52">
        <f>VLOOKUP($G589,[1]食材檔!$B$1:$I$65536,3,FALSE)</f>
        <v>0</v>
      </c>
      <c r="J589" s="54" t="e">
        <f t="shared" si="32"/>
        <v>#DIV/0!</v>
      </c>
      <c r="K589" s="54"/>
      <c r="L589" s="52">
        <f>VLOOKUP($G589,[1]食材檔!$B$1:$I$65536,4,FALSE)</f>
        <v>0</v>
      </c>
      <c r="M589" s="52">
        <f>VLOOKUP($G589,[1]食材檔!$B$1:$I$65536,7,FALSE)</f>
        <v>0</v>
      </c>
      <c r="N589" s="52">
        <f>VLOOKUP($G589,[1]食材檔!$B$1:$I$65536,8,FALSE)</f>
        <v>0</v>
      </c>
      <c r="O589" s="55" t="e">
        <f t="shared" si="33"/>
        <v>#DIV/0!</v>
      </c>
      <c r="P589" s="42">
        <f>VLOOKUP($G589,[1]食材檔!$B$1:$M$65536,11,FALSE)/100*H589</f>
        <v>0</v>
      </c>
    </row>
    <row r="590" spans="4:22">
      <c r="E590" s="52"/>
      <c r="F590" s="53"/>
      <c r="G590" s="53">
        <f>VLOOKUP($E$585,[1]明細總表!$C$1:$AB$65536,13,FALSE)</f>
        <v>0</v>
      </c>
      <c r="H590" s="53">
        <f>VLOOKUP($E$585,[1]明細總表!$C$1:$AB$65536,14,FALSE)</f>
        <v>0</v>
      </c>
      <c r="I590" s="52">
        <f>VLOOKUP($G590,[1]食材檔!$B$1:$I$65536,3,FALSE)</f>
        <v>0</v>
      </c>
      <c r="J590" s="54" t="e">
        <f t="shared" si="32"/>
        <v>#DIV/0!</v>
      </c>
      <c r="K590" s="54"/>
      <c r="L590" s="52">
        <f>VLOOKUP($G590,[1]食材檔!$B$1:$I$65536,4,FALSE)</f>
        <v>0</v>
      </c>
      <c r="M590" s="52">
        <f>VLOOKUP($G590,[1]食材檔!$B$1:$I$65536,7,FALSE)</f>
        <v>0</v>
      </c>
      <c r="N590" s="52">
        <f>VLOOKUP($G590,[1]食材檔!$B$1:$I$65536,8,FALSE)</f>
        <v>0</v>
      </c>
      <c r="O590" s="55" t="e">
        <f t="shared" si="33"/>
        <v>#DIV/0!</v>
      </c>
      <c r="P590" s="42">
        <f>VLOOKUP($G590,[1]食材檔!$B$1:$M$65536,11,FALSE)/100*H590</f>
        <v>0</v>
      </c>
    </row>
    <row r="591" spans="4:22">
      <c r="E591" s="52"/>
      <c r="F591" s="53"/>
      <c r="G591" s="53">
        <f>VLOOKUP($E$585,[1]明細總表!$C$1:$AB$65536,15,FALSE)</f>
        <v>0</v>
      </c>
      <c r="H591" s="53">
        <f>VLOOKUP($E$585,[1]明細總表!$C$1:$AB$65536,16,FALSE)</f>
        <v>0</v>
      </c>
      <c r="I591" s="52">
        <f>VLOOKUP($G591,[1]食材檔!$B$1:$I$65536,3,FALSE)</f>
        <v>0</v>
      </c>
      <c r="J591" s="54" t="e">
        <f t="shared" si="32"/>
        <v>#DIV/0!</v>
      </c>
      <c r="K591" s="54"/>
      <c r="L591" s="52">
        <f>VLOOKUP($G591,[1]食材檔!$B$1:$I$65536,4,FALSE)</f>
        <v>0</v>
      </c>
      <c r="M591" s="52">
        <f>VLOOKUP($G591,[1]食材檔!$B$1:$I$65536,7,FALSE)</f>
        <v>0</v>
      </c>
      <c r="N591" s="52">
        <f>VLOOKUP($G591,[1]食材檔!$B$1:$I$65536,8,FALSE)</f>
        <v>0</v>
      </c>
      <c r="O591" s="55" t="e">
        <f t="shared" si="33"/>
        <v>#DIV/0!</v>
      </c>
      <c r="P591" s="42">
        <f>VLOOKUP($G591,[1]食材檔!$B$1:$M$65536,11,FALSE)/100*H591</f>
        <v>0</v>
      </c>
    </row>
    <row r="592" spans="4:22">
      <c r="E592" s="52"/>
      <c r="F592" s="53"/>
      <c r="G592" s="53">
        <f>VLOOKUP($E$585,[1]明細總表!$C$1:$AB$65536,17,FALSE)</f>
        <v>0</v>
      </c>
      <c r="H592" s="53">
        <f>VLOOKUP($E$585,[1]明細總表!$C$1:$AB$65536,18,FALSE)</f>
        <v>0</v>
      </c>
      <c r="I592" s="52">
        <f>VLOOKUP($G592,[1]食材檔!$B$1:$I$65536,3,FALSE)</f>
        <v>0</v>
      </c>
      <c r="J592" s="54" t="e">
        <f t="shared" si="32"/>
        <v>#DIV/0!</v>
      </c>
      <c r="K592" s="54"/>
      <c r="L592" s="52">
        <f>VLOOKUP($G592,[1]食材檔!$B$1:$I$65536,4,FALSE)</f>
        <v>0</v>
      </c>
      <c r="M592" s="52">
        <f>VLOOKUP($G592,[1]食材檔!$B$1:$I$65536,7,FALSE)</f>
        <v>0</v>
      </c>
      <c r="N592" s="52">
        <f>VLOOKUP($G592,[1]食材檔!$B$1:$I$65536,8,FALSE)</f>
        <v>0</v>
      </c>
      <c r="O592" s="55" t="e">
        <f t="shared" si="33"/>
        <v>#DIV/0!</v>
      </c>
      <c r="P592" s="42">
        <f>VLOOKUP($G592,[1]食材檔!$B$1:$M$65536,11,FALSE)/100*H592</f>
        <v>0</v>
      </c>
    </row>
    <row r="593" spans="4:21">
      <c r="E593" s="52"/>
      <c r="F593" s="53"/>
      <c r="G593" s="53">
        <f>VLOOKUP($E$585,[1]明細總表!$C$1:$AB$65536,19,FALSE)</f>
        <v>0</v>
      </c>
      <c r="H593" s="53">
        <f>VLOOKUP($E$585,[1]明細總表!$C$1:$AB$65536,20,FALSE)</f>
        <v>0</v>
      </c>
      <c r="I593" s="52">
        <f>VLOOKUP($G593,[1]食材檔!$B$1:$I$65536,3,FALSE)</f>
        <v>0</v>
      </c>
      <c r="J593" s="54" t="e">
        <f t="shared" si="32"/>
        <v>#DIV/0!</v>
      </c>
      <c r="K593" s="54"/>
      <c r="L593" s="52">
        <f>VLOOKUP($G593,[1]食材檔!$B$1:$I$65536,4,FALSE)</f>
        <v>0</v>
      </c>
      <c r="M593" s="52">
        <f>VLOOKUP($G593,[1]食材檔!$B$1:$I$65536,7,FALSE)</f>
        <v>0</v>
      </c>
      <c r="N593" s="52">
        <f>VLOOKUP($G593,[1]食材檔!$B$1:$I$65536,8,FALSE)</f>
        <v>0</v>
      </c>
      <c r="O593" s="55" t="e">
        <f t="shared" si="33"/>
        <v>#DIV/0!</v>
      </c>
      <c r="P593" s="42">
        <f>VLOOKUP($G593,[1]食材檔!$B$1:$M$65536,11,FALSE)/100*H593</f>
        <v>0</v>
      </c>
    </row>
    <row r="594" spans="4:21">
      <c r="E594" s="52"/>
      <c r="F594" s="53"/>
      <c r="G594" s="53">
        <f>VLOOKUP($E$585,[1]明細總表!$C$1:$AB$65536,21,FALSE)</f>
        <v>0</v>
      </c>
      <c r="H594" s="53">
        <f>VLOOKUP($E$585,[1]明細總表!$C$1:$AB$65536,22,FALSE)</f>
        <v>0</v>
      </c>
      <c r="I594" s="52">
        <f>VLOOKUP($G594,[1]食材檔!$B$1:$I$65536,3,FALSE)</f>
        <v>0</v>
      </c>
      <c r="J594" s="54" t="e">
        <f t="shared" si="32"/>
        <v>#DIV/0!</v>
      </c>
      <c r="K594" s="54"/>
      <c r="L594" s="52">
        <f>VLOOKUP($G594,[1]食材檔!$B$1:$I$65536,4,FALSE)</f>
        <v>0</v>
      </c>
      <c r="M594" s="52">
        <f>VLOOKUP($G594,[1]食材檔!$B$1:$I$65536,7,FALSE)</f>
        <v>0</v>
      </c>
      <c r="N594" s="52">
        <f>VLOOKUP($G594,[1]食材檔!$B$1:$I$65536,8,FALSE)</f>
        <v>0</v>
      </c>
      <c r="O594" s="55" t="e">
        <f t="shared" si="33"/>
        <v>#DIV/0!</v>
      </c>
      <c r="P594" s="42">
        <f>VLOOKUP($G594,[1]食材檔!$B$1:$M$65536,11,FALSE)/100*H594</f>
        <v>0</v>
      </c>
    </row>
    <row r="595" spans="4:21">
      <c r="D595" s="13">
        <f>SUM(H595:H597)</f>
        <v>1</v>
      </c>
      <c r="E595" s="38">
        <f>VLOOKUP(G556,[1]麗山菜單!B15:H15,3,FALSE)</f>
        <v>0</v>
      </c>
      <c r="F595" s="39">
        <f>VLOOKUP($E$595,[1]明細總表!$C$1:$AB$65536,2,FALSE)</f>
        <v>0</v>
      </c>
      <c r="G595" s="39">
        <f>VLOOKUP($E$595,[1]明細總表!$C$1:$AB$65536,3,FALSE)</f>
        <v>0</v>
      </c>
      <c r="H595" s="39">
        <f>VLOOKUP($E$595,[1]明細總表!$C$1:$AB$65536,4,FALSE)</f>
        <v>0</v>
      </c>
      <c r="I595" s="38">
        <f>VLOOKUP($G595,[1]食材檔!$B$1:$I$65536,3,FALSE)</f>
        <v>0</v>
      </c>
      <c r="J595" s="56" t="e">
        <f t="shared" si="32"/>
        <v>#DIV/0!</v>
      </c>
      <c r="K595" s="56"/>
      <c r="L595" s="38">
        <f>VLOOKUP($G595,[1]食材檔!$B$1:$I$65536,4,FALSE)</f>
        <v>0</v>
      </c>
      <c r="M595" s="38">
        <f>VLOOKUP($G595,[1]食材檔!$B$1:$I$65536,7,FALSE)</f>
        <v>0</v>
      </c>
      <c r="N595" s="38">
        <f>VLOOKUP($G595,[1]食材檔!$B$1:$I$65536,8,FALSE)</f>
        <v>0</v>
      </c>
      <c r="O595" s="41" t="e">
        <f t="shared" si="33"/>
        <v>#DIV/0!</v>
      </c>
      <c r="P595" s="42">
        <v>0</v>
      </c>
    </row>
    <row r="596" spans="4:21">
      <c r="E596" s="38"/>
      <c r="F596" s="39"/>
      <c r="G596" s="39">
        <f>VLOOKUP($E$595,[1]明細總表!$C$1:$AB$65536,5,FALSE)</f>
        <v>0</v>
      </c>
      <c r="H596" s="39">
        <f>VLOOKUP($E$595,[1]明細總表!$C$1:$AB$65536,6,FALSE)+1</f>
        <v>1</v>
      </c>
      <c r="I596" s="38">
        <f>VLOOKUP($G596,[1]食材檔!$B$1:$I$65536,3,FALSE)</f>
        <v>0</v>
      </c>
      <c r="J596" s="56" t="e">
        <f t="shared" si="32"/>
        <v>#DIV/0!</v>
      </c>
      <c r="K596" s="56"/>
      <c r="L596" s="38">
        <f>VLOOKUP($G596,[1]食材檔!$B$1:$I$65536,4,FALSE)</f>
        <v>0</v>
      </c>
      <c r="M596" s="38">
        <f>VLOOKUP($G596,[1]食材檔!$B$1:$I$65536,7,FALSE)</f>
        <v>0</v>
      </c>
      <c r="N596" s="38">
        <f>VLOOKUP($G596,[1]食材檔!$B$1:$I$65536,8,FALSE)</f>
        <v>0</v>
      </c>
      <c r="O596" s="41" t="e">
        <f t="shared" si="33"/>
        <v>#DIV/0!</v>
      </c>
      <c r="P596" s="42">
        <v>0</v>
      </c>
    </row>
    <row r="597" spans="4:21">
      <c r="E597" s="38" t="s">
        <v>115</v>
      </c>
      <c r="F597" s="39">
        <v>1</v>
      </c>
      <c r="G597" s="39" t="s">
        <v>116</v>
      </c>
      <c r="H597" s="39">
        <f>J597*1000/E556</f>
        <v>0</v>
      </c>
      <c r="I597" s="38"/>
      <c r="J597" s="56"/>
      <c r="K597" s="56"/>
      <c r="L597" s="38" t="s">
        <v>91</v>
      </c>
      <c r="M597" s="38">
        <v>5</v>
      </c>
      <c r="N597" s="38">
        <v>6</v>
      </c>
      <c r="O597" s="41">
        <f t="shared" si="33"/>
        <v>0</v>
      </c>
      <c r="P597" s="42">
        <f>VLOOKUP($G597,[1]食材檔!$B$1:$M$65536,11,FALSE)/100*H597</f>
        <v>0</v>
      </c>
    </row>
    <row r="598" spans="4:21">
      <c r="E598" s="52" t="s">
        <v>117</v>
      </c>
      <c r="F598" s="53"/>
      <c r="G598" s="53" t="s">
        <v>7</v>
      </c>
      <c r="H598" s="52"/>
      <c r="I598" s="52"/>
      <c r="J598" s="54"/>
      <c r="K598" s="54"/>
      <c r="L598" s="52" t="s">
        <v>91</v>
      </c>
      <c r="M598" s="52"/>
      <c r="N598" s="52"/>
      <c r="O598" s="55"/>
      <c r="P598" s="42">
        <f>VLOOKUP($G598,[1]食材檔!$B$1:$M$65536,11,FALSE)/100*H598</f>
        <v>0</v>
      </c>
    </row>
    <row r="599" spans="4:21">
      <c r="E599" s="52"/>
      <c r="F599" s="53"/>
      <c r="G599" s="53" t="s">
        <v>31</v>
      </c>
      <c r="H599" s="52"/>
      <c r="I599" s="52"/>
      <c r="J599" s="54"/>
      <c r="K599" s="54"/>
      <c r="L599" s="52" t="s">
        <v>91</v>
      </c>
      <c r="M599" s="52"/>
      <c r="N599" s="52"/>
      <c r="O599" s="55"/>
      <c r="P599" s="42">
        <f>VLOOKUP($G599,[1]食材檔!$B$1:$M$65536,11,FALSE)/100*H599</f>
        <v>0</v>
      </c>
    </row>
    <row r="600" spans="4:21">
      <c r="E600" s="52"/>
      <c r="F600" s="53"/>
      <c r="G600" s="53" t="s">
        <v>8</v>
      </c>
      <c r="H600" s="52"/>
      <c r="I600" s="52"/>
      <c r="J600" s="54"/>
      <c r="K600" s="54"/>
      <c r="L600" s="52" t="s">
        <v>29</v>
      </c>
      <c r="M600" s="52"/>
      <c r="N600" s="52"/>
      <c r="O600" s="55"/>
      <c r="P600" s="42">
        <f>VLOOKUP($G600,[1]食材檔!$B$1:$M$65536,11,FALSE)/100*H600</f>
        <v>0</v>
      </c>
    </row>
    <row r="601" spans="4:21">
      <c r="D601" s="16"/>
      <c r="E601" s="19">
        <f>VLOOKUP($H$602,[1]人數!$L$1:$S$65536,6,FALSE)</f>
        <v>1260</v>
      </c>
      <c r="F601" s="20">
        <f>VLOOKUP($H$602,[1]人數!$L$1:$S$65536,7,FALSE)</f>
        <v>1573</v>
      </c>
      <c r="G601" s="21"/>
    </row>
    <row r="602" spans="4:21">
      <c r="D602" s="16"/>
      <c r="E602" s="4">
        <f>VLOOKUP($H$602,[1]人數!$L$1:$S$65536,8,FALSE)</f>
        <v>2833</v>
      </c>
      <c r="G602" s="22">
        <f>[1]麗山菜單!B16</f>
        <v>45064</v>
      </c>
      <c r="H602" s="23" t="str">
        <f>VLOOKUP(G4,[1]麗山菜單!A16:I16,3,TRUE)</f>
        <v>四</v>
      </c>
      <c r="J602" s="24"/>
      <c r="K602" s="24"/>
      <c r="L602" s="13" t="str">
        <f>VLOOKUP(G602,[1]麗山菜單!A16:I16,4,TRUE)</f>
        <v>薏仁飯</v>
      </c>
    </row>
    <row r="603" spans="4:21">
      <c r="D603" s="61" t="s">
        <v>120</v>
      </c>
      <c r="E603" s="26" t="s">
        <v>93</v>
      </c>
      <c r="F603" s="7" t="s">
        <v>94</v>
      </c>
      <c r="G603" s="26" t="s">
        <v>121</v>
      </c>
      <c r="H603" s="26" t="s">
        <v>122</v>
      </c>
      <c r="I603" s="27" t="s">
        <v>97</v>
      </c>
      <c r="J603" s="28" t="s">
        <v>123</v>
      </c>
      <c r="K603" s="28"/>
      <c r="L603" s="29" t="s">
        <v>99</v>
      </c>
      <c r="M603" s="30" t="s">
        <v>124</v>
      </c>
      <c r="N603" s="31" t="s">
        <v>125</v>
      </c>
      <c r="O603" s="32" t="s">
        <v>17</v>
      </c>
      <c r="P603" s="33" t="s">
        <v>127</v>
      </c>
      <c r="Q603" s="13" t="s">
        <v>128</v>
      </c>
      <c r="R603" s="43">
        <f>SUMIFS(O604:O643,N604:N643,1)</f>
        <v>4.9215686274509807</v>
      </c>
      <c r="S603" s="35" t="s">
        <v>20</v>
      </c>
      <c r="T603" s="36">
        <f>R603*2+R604*7+R605*1+R608*8</f>
        <v>25.49847429782724</v>
      </c>
      <c r="U603" s="37">
        <f>T603*4/T606</f>
        <v>0.14994719814722832</v>
      </c>
    </row>
    <row r="604" spans="4:21">
      <c r="D604" s="13">
        <f>SUM(H604:H615)</f>
        <v>116.2</v>
      </c>
      <c r="E604" s="38" t="str">
        <f>VLOOKUP(G602,[1]麗山菜單!B16:H16,4,FALSE)</f>
        <v>咖哩雞</v>
      </c>
      <c r="F604" s="39">
        <f>VLOOKUP($E$604,[1]明細總表!$C$1:$AB$65536,2,FALSE)</f>
        <v>6</v>
      </c>
      <c r="G604" s="64" t="str">
        <f>VLOOKUP($E$604,[1]明細總表!$C$1:$AB$65536,3,FALSE)</f>
        <v>雞胸丁</v>
      </c>
      <c r="H604" s="9">
        <f>VLOOKUP($E$604,[1]明細總表!$C$1:$AB$65536,4,FALSE)</f>
        <v>45</v>
      </c>
      <c r="I604" s="8">
        <f>VLOOKUP($G604,[1]食材檔!$B$1:$I$65536,3,FALSE)</f>
        <v>1000</v>
      </c>
      <c r="J604" s="45">
        <f>H604*$E$602/I604-230*H604/1000</f>
        <v>117.13500000000001</v>
      </c>
      <c r="K604" s="45"/>
      <c r="L604" s="38" t="str">
        <f>VLOOKUP($G604,[1]食材檔!$B$1:$I$65536,4,FALSE)</f>
        <v>kg</v>
      </c>
      <c r="M604" s="38">
        <f>VLOOKUP($G604,[1]食材檔!$B$1:$I$65536,7,FALSE)</f>
        <v>37</v>
      </c>
      <c r="N604" s="38">
        <f>VLOOKUP($G604,[1]食材檔!$B$1:$I$65536,8,FALSE)</f>
        <v>2</v>
      </c>
      <c r="O604" s="41">
        <f t="shared" ref="O604:O643" si="34">H604/M604</f>
        <v>1.2162162162162162</v>
      </c>
      <c r="P604" s="42">
        <f>VLOOKUP($G604,[1]食材檔!$B$1:$M$65536,11,FALSE)/100*H604</f>
        <v>0.45</v>
      </c>
      <c r="Q604" s="13" t="s">
        <v>106</v>
      </c>
      <c r="R604" s="46">
        <f>SUMIFS(O604:O643,N604:N643,2)</f>
        <v>2.0389052918464685</v>
      </c>
      <c r="S604" s="35" t="s">
        <v>130</v>
      </c>
      <c r="T604" s="44">
        <f>R604*5+R607*5+R608*8</f>
        <v>21.694526459232343</v>
      </c>
      <c r="U604" s="37">
        <f>T604*9/T606</f>
        <v>0.28704953850640741</v>
      </c>
    </row>
    <row r="605" spans="4:21">
      <c r="E605" s="38"/>
      <c r="F605" s="39"/>
      <c r="G605" s="9" t="str">
        <f>VLOOKUP($E$604,[1]明細總表!$C$1:$AB$65536,5,FALSE)</f>
        <v>棒腿丁</v>
      </c>
      <c r="H605" s="9">
        <f>VLOOKUP($E$604,[1]明細總表!$C$1:$AB$65536,6,FALSE)</f>
        <v>20</v>
      </c>
      <c r="I605" s="8">
        <f>VLOOKUP($G605,[1]食材檔!$B$1:$I$65536,3,FALSE)</f>
        <v>1000</v>
      </c>
      <c r="J605" s="45">
        <f>H605*$E$602/I605-230*H605/1000</f>
        <v>52.059999999999995</v>
      </c>
      <c r="K605" s="45"/>
      <c r="L605" s="38" t="str">
        <f>VLOOKUP($G605,[1]食材檔!$B$1:$I$65536,4,FALSE)</f>
        <v>kg</v>
      </c>
      <c r="M605" s="38">
        <f>VLOOKUP($G605,[1]食材檔!$B$1:$I$65536,7,FALSE)</f>
        <v>68</v>
      </c>
      <c r="N605" s="38">
        <f>VLOOKUP($G605,[1]食材檔!$B$1:$I$65536,8,FALSE)</f>
        <v>2</v>
      </c>
      <c r="O605" s="41">
        <f t="shared" si="34"/>
        <v>0.29411764705882354</v>
      </c>
      <c r="P605" s="42">
        <f>VLOOKUP($G605,[1]食材檔!$B$1:$M$65536,11,FALSE)/100*H605</f>
        <v>2.4</v>
      </c>
      <c r="Q605" s="13" t="s">
        <v>131</v>
      </c>
      <c r="R605" s="46">
        <f>SUMIFS(O604:O643,N604:N643,3)</f>
        <v>1.383</v>
      </c>
      <c r="S605" s="35" t="s">
        <v>132</v>
      </c>
      <c r="T605" s="44">
        <f>R603*15+R605*5+15+R608*12</f>
        <v>95.738529411764716</v>
      </c>
      <c r="U605" s="37">
        <f>T605*4/T606</f>
        <v>0.5630032633463643</v>
      </c>
    </row>
    <row r="606" spans="4:21">
      <c r="E606" s="38"/>
      <c r="F606" s="39"/>
      <c r="G606" s="9" t="str">
        <f>VLOOKUP($E$604,[1]明細總表!$C$1:$AB$65536,7,FALSE)</f>
        <v>洋芋原件</v>
      </c>
      <c r="H606" s="9">
        <f>VLOOKUP($E$604,[1]明細總表!$C$1:$AB$65536,8,FALSE)</f>
        <v>30</v>
      </c>
      <c r="I606" s="8">
        <f>VLOOKUP($G606,[1]食材檔!$B$1:$I$65536,3,FALSE)</f>
        <v>1000</v>
      </c>
      <c r="J606" s="45">
        <f t="shared" ref="J606:J642" si="35">H606*$E$602/I606</f>
        <v>84.99</v>
      </c>
      <c r="K606" s="45"/>
      <c r="L606" s="38" t="str">
        <f>VLOOKUP($G606,[1]食材檔!$B$1:$I$65536,4,FALSE)</f>
        <v>kg</v>
      </c>
      <c r="M606" s="38">
        <f>VLOOKUP($G606,[1]食材檔!$B$1:$I$65536,7,FALSE)</f>
        <v>90</v>
      </c>
      <c r="N606" s="38">
        <f>VLOOKUP($G606,[1]食材檔!$B$1:$I$65536,8,FALSE)</f>
        <v>1</v>
      </c>
      <c r="O606" s="41">
        <f t="shared" si="34"/>
        <v>0.33333333333333331</v>
      </c>
      <c r="P606" s="42">
        <f>VLOOKUP($G606,[1]食材檔!$B$1:$M$65536,11,FALSE)/100*H606</f>
        <v>1.2</v>
      </c>
      <c r="Q606" s="13" t="s">
        <v>6</v>
      </c>
      <c r="R606" s="46">
        <f>SUMIFS(O604:O643,N604:N643,4)+1</f>
        <v>1</v>
      </c>
      <c r="S606" s="47" t="s">
        <v>25</v>
      </c>
      <c r="T606" s="44">
        <f>T603*4+T604*9+T605*4</f>
        <v>680.19875297145893</v>
      </c>
      <c r="U606" s="37">
        <f>U603+U604+U605</f>
        <v>1</v>
      </c>
    </row>
    <row r="607" spans="4:21">
      <c r="E607" s="38"/>
      <c r="F607" s="39"/>
      <c r="G607" s="9" t="str">
        <f>VLOOKUP($E$604,[1]明細總表!$C$1:$AB$65536,9,FALSE)</f>
        <v>紅蘿蔔中丁</v>
      </c>
      <c r="H607" s="9">
        <f>VLOOKUP($E$604,[1]明細總表!$C$1:$AB$65536,10,FALSE)</f>
        <v>10</v>
      </c>
      <c r="I607" s="8">
        <f>VLOOKUP($G607,[1]食材檔!$B$1:$I$65536,3,FALSE)</f>
        <v>1000</v>
      </c>
      <c r="J607" s="45">
        <f t="shared" si="35"/>
        <v>28.33</v>
      </c>
      <c r="K607" s="45"/>
      <c r="L607" s="38" t="str">
        <f>VLOOKUP($G607,[1]食材檔!$B$1:$I$65536,4,FALSE)</f>
        <v>kg</v>
      </c>
      <c r="M607" s="38">
        <f>VLOOKUP($G607,[1]食材檔!$B$1:$I$65536,7,FALSE)</f>
        <v>100</v>
      </c>
      <c r="N607" s="38">
        <f>VLOOKUP($G607,[1]食材檔!$B$1:$I$65536,8,FALSE)</f>
        <v>3</v>
      </c>
      <c r="O607" s="41">
        <f t="shared" si="34"/>
        <v>0.1</v>
      </c>
      <c r="P607" s="42">
        <f>VLOOKUP($G607,[1]食材檔!$B$1:$M$65536,11,FALSE)/100*H607</f>
        <v>2.7</v>
      </c>
      <c r="Q607" s="13" t="s">
        <v>112</v>
      </c>
      <c r="R607" s="46">
        <f>SUMIFS(O604:O643,N604:N643,6)+2.3</f>
        <v>2.2999999999999998</v>
      </c>
    </row>
    <row r="608" spans="4:21">
      <c r="E608" s="38"/>
      <c r="F608" s="39"/>
      <c r="G608" s="9" t="str">
        <f>VLOOKUP($E$604,[1]明細總表!$C$1:$AB$65536,11,FALSE)</f>
        <v>剝皮洋蔥原件</v>
      </c>
      <c r="H608" s="9">
        <f>VLOOKUP($E$604,[1]明細總表!$C$1:$AB$65536,12,FALSE)</f>
        <v>10</v>
      </c>
      <c r="I608" s="8">
        <f>VLOOKUP($G608,[1]食材檔!$B$1:$I$65536,3,FALSE)</f>
        <v>1000</v>
      </c>
      <c r="J608" s="45">
        <f t="shared" si="35"/>
        <v>28.33</v>
      </c>
      <c r="K608" s="56"/>
      <c r="L608" s="38" t="str">
        <f>VLOOKUP($G608,[1]食材檔!$B$1:$I$65536,4,FALSE)</f>
        <v>kg</v>
      </c>
      <c r="M608" s="38">
        <f>VLOOKUP($G608,[1]食材檔!$B$1:$I$65536,7,FALSE)</f>
        <v>100</v>
      </c>
      <c r="N608" s="38">
        <f>VLOOKUP($G608,[1]食材檔!$B$1:$I$65536,8,FALSE)</f>
        <v>3</v>
      </c>
      <c r="O608" s="41">
        <f t="shared" si="34"/>
        <v>0.1</v>
      </c>
      <c r="P608" s="42">
        <f>VLOOKUP($G608,[1]食材檔!$B$1:$M$65536,11,FALSE)/100*H608</f>
        <v>2.3000000000000003</v>
      </c>
      <c r="Q608" s="47" t="s">
        <v>27</v>
      </c>
      <c r="R608" s="48">
        <f>SUMIFS(O604:O643,N604:N643,5)</f>
        <v>0</v>
      </c>
    </row>
    <row r="609" spans="4:18">
      <c r="E609" s="38"/>
      <c r="F609" s="39"/>
      <c r="G609" s="9" t="str">
        <f>VLOOKUP($E$604,[1]明細總表!$C$1:$AB$65536,13,FALSE)</f>
        <v>咖哩粉</v>
      </c>
      <c r="H609" s="9">
        <f>VLOOKUP($E$604,[1]明細總表!$C$1:$AB$65536,14,FALSE)</f>
        <v>1.2</v>
      </c>
      <c r="I609" s="8">
        <f>VLOOKUP($G609,[1]食材檔!$B$1:$I$65536,3,FALSE)</f>
        <v>600</v>
      </c>
      <c r="J609" s="45">
        <f t="shared" si="35"/>
        <v>5.6659999999999995</v>
      </c>
      <c r="K609" s="56"/>
      <c r="L609" s="38" t="str">
        <f>VLOOKUP($G609,[1]食材檔!$B$1:$I$65536,4,FALSE)</f>
        <v>包</v>
      </c>
      <c r="M609" s="38">
        <f>VLOOKUP($G609,[1]食材檔!$B$1:$I$65536,7,FALSE)</f>
        <v>0</v>
      </c>
      <c r="N609" s="38">
        <f>VLOOKUP($G609,[1]食材檔!$B$1:$I$65536,8,FALSE)</f>
        <v>0</v>
      </c>
      <c r="O609" s="41" t="e">
        <f t="shared" si="34"/>
        <v>#DIV/0!</v>
      </c>
      <c r="P609" s="42">
        <f>VLOOKUP($G609,[1]食材檔!$B$1:$M$65536,11,FALSE)/100*H609</f>
        <v>0</v>
      </c>
      <c r="Q609" s="49" t="s">
        <v>127</v>
      </c>
      <c r="R609" s="50">
        <f>SUM(P604:P646)</f>
        <v>111.65900000000002</v>
      </c>
    </row>
    <row r="610" spans="4:18">
      <c r="E610" s="38"/>
      <c r="F610" s="39"/>
      <c r="G610" s="39">
        <f>VLOOKUP($E$604,[1]明細總表!$C$1:$AB$65536,15,FALSE)</f>
        <v>0</v>
      </c>
      <c r="H610" s="39">
        <f>VLOOKUP($E$604,[1]明細總表!$C$1:$AB$65536,16,FALSE)</f>
        <v>0</v>
      </c>
      <c r="I610" s="38">
        <f>VLOOKUP($G610,[1]食材檔!$B$1:$I$65536,3,FALSE)</f>
        <v>0</v>
      </c>
      <c r="J610" s="56" t="e">
        <f t="shared" si="35"/>
        <v>#DIV/0!</v>
      </c>
      <c r="K610" s="56"/>
      <c r="L610" s="38">
        <f>VLOOKUP($G610,[1]食材檔!$B$1:$I$65536,4,FALSE)</f>
        <v>0</v>
      </c>
      <c r="M610" s="38">
        <f>VLOOKUP($G610,[1]食材檔!$B$1:$I$65536,7,FALSE)</f>
        <v>0</v>
      </c>
      <c r="N610" s="38">
        <f>VLOOKUP($G610,[1]食材檔!$B$1:$I$65536,8,FALSE)</f>
        <v>0</v>
      </c>
      <c r="O610" s="41" t="e">
        <f t="shared" si="34"/>
        <v>#DIV/0!</v>
      </c>
      <c r="P610" s="42">
        <f>VLOOKUP($G610,[1]食材檔!$B$1:$M$65536,11,FALSE)/100*H610</f>
        <v>0</v>
      </c>
    </row>
    <row r="611" spans="4:18">
      <c r="E611" s="38"/>
      <c r="F611" s="39"/>
      <c r="G611" s="39">
        <f>VLOOKUP($E$604,[1]明細總表!$C$1:$AB$65536,17,FALSE)</f>
        <v>0</v>
      </c>
      <c r="H611" s="39">
        <f>VLOOKUP($E$604,[1]明細總表!$C$1:$AB$65536,18,FALSE)</f>
        <v>0</v>
      </c>
      <c r="I611" s="38">
        <f>VLOOKUP($G611,[1]食材檔!$B$1:$I$65536,3,FALSE)</f>
        <v>0</v>
      </c>
      <c r="J611" s="56" t="e">
        <f t="shared" si="35"/>
        <v>#DIV/0!</v>
      </c>
      <c r="K611" s="56"/>
      <c r="L611" s="38">
        <f>VLOOKUP($G611,[1]食材檔!$B$1:$I$65536,4,FALSE)</f>
        <v>0</v>
      </c>
      <c r="M611" s="38">
        <f>VLOOKUP($G611,[1]食材檔!$B$1:$I$65536,7,FALSE)</f>
        <v>0</v>
      </c>
      <c r="N611" s="38">
        <f>VLOOKUP($G611,[1]食材檔!$B$1:$I$65536,8,FALSE)</f>
        <v>0</v>
      </c>
      <c r="O611" s="41" t="e">
        <f t="shared" si="34"/>
        <v>#DIV/0!</v>
      </c>
      <c r="P611" s="42">
        <f>VLOOKUP($G611,[1]食材檔!$B$1:$M$65536,11,FALSE)/100*H611</f>
        <v>0</v>
      </c>
    </row>
    <row r="612" spans="4:18">
      <c r="E612" s="38"/>
      <c r="F612" s="39"/>
      <c r="G612" s="39">
        <f>VLOOKUP($E$604,[1]明細總表!$C$1:$AB$65536,19,FALSE)</f>
        <v>0</v>
      </c>
      <c r="H612" s="39">
        <f>VLOOKUP($E$604,[1]明細總表!$C$1:$AB$65536,20,FALSE)</f>
        <v>0</v>
      </c>
      <c r="I612" s="38">
        <f>VLOOKUP($G612,[1]食材檔!$B$1:$I$65536,3,FALSE)</f>
        <v>0</v>
      </c>
      <c r="J612" s="56" t="e">
        <f t="shared" si="35"/>
        <v>#DIV/0!</v>
      </c>
      <c r="K612" s="56"/>
      <c r="L612" s="38">
        <f>VLOOKUP($G612,[1]食材檔!$B$1:$I$65536,4,FALSE)</f>
        <v>0</v>
      </c>
      <c r="M612" s="38">
        <f>VLOOKUP($G612,[1]食材檔!$B$1:$I$65536,7,FALSE)</f>
        <v>0</v>
      </c>
      <c r="N612" s="38">
        <f>VLOOKUP($G612,[1]食材檔!$B$1:$I$65536,8,FALSE)</f>
        <v>0</v>
      </c>
      <c r="O612" s="41" t="e">
        <f t="shared" si="34"/>
        <v>#DIV/0!</v>
      </c>
      <c r="P612" s="42">
        <f>VLOOKUP($G612,[1]食材檔!$B$1:$M$65536,11,FALSE)/100*H612</f>
        <v>0</v>
      </c>
    </row>
    <row r="613" spans="4:18">
      <c r="E613" s="38"/>
      <c r="F613" s="39"/>
      <c r="G613" s="39">
        <f>VLOOKUP($E$604,[1]明細總表!$C$1:$AB$65536,21,FALSE)</f>
        <v>0</v>
      </c>
      <c r="H613" s="39">
        <f>VLOOKUP($E$604,[1]明細總表!$C$1:$AB$65536,22,FALSE)</f>
        <v>0</v>
      </c>
      <c r="I613" s="38">
        <f>VLOOKUP($G613,[1]食材檔!$B$1:$I$65536,3,FALSE)</f>
        <v>0</v>
      </c>
      <c r="J613" s="56" t="e">
        <f t="shared" si="35"/>
        <v>#DIV/0!</v>
      </c>
      <c r="K613" s="56"/>
      <c r="L613" s="38">
        <f>VLOOKUP($G613,[1]食材檔!$B$1:$I$65536,4,FALSE)</f>
        <v>0</v>
      </c>
      <c r="M613" s="38">
        <f>VLOOKUP($G613,[1]食材檔!$B$1:$I$65536,7,FALSE)</f>
        <v>0</v>
      </c>
      <c r="N613" s="38">
        <f>VLOOKUP($G613,[1]食材檔!$B$1:$I$65536,8,FALSE)</f>
        <v>0</v>
      </c>
      <c r="O613" s="41" t="e">
        <f t="shared" si="34"/>
        <v>#DIV/0!</v>
      </c>
      <c r="P613" s="42">
        <f>VLOOKUP($G613,[1]食材檔!$B$1:$M$65536,11,FALSE)/100*H613</f>
        <v>0</v>
      </c>
    </row>
    <row r="614" spans="4:18">
      <c r="E614" s="38"/>
      <c r="F614" s="39"/>
      <c r="G614" s="39">
        <f>VLOOKUP($E$604,[1]明細總表!$C$1:$AB$65536,23,FALSE)</f>
        <v>0</v>
      </c>
      <c r="H614" s="39">
        <f>VLOOKUP($E$604,[1]明細總表!$C$1:$AB$65536,24,FALSE)</f>
        <v>0</v>
      </c>
      <c r="I614" s="38">
        <f>VLOOKUP($G614,[1]食材檔!$B$1:$I$65536,3,FALSE)</f>
        <v>0</v>
      </c>
      <c r="J614" s="56" t="e">
        <f t="shared" si="35"/>
        <v>#DIV/0!</v>
      </c>
      <c r="K614" s="56"/>
      <c r="L614" s="38">
        <f>VLOOKUP($G614,[1]食材檔!$B$1:$I$65536,4,FALSE)</f>
        <v>0</v>
      </c>
      <c r="M614" s="38">
        <f>VLOOKUP($G614,[1]食材檔!$B$1:$I$65536,7,FALSE)</f>
        <v>0</v>
      </c>
      <c r="N614" s="38">
        <f>VLOOKUP($G614,[1]食材檔!$B$1:$I$65536,8,FALSE)</f>
        <v>0</v>
      </c>
      <c r="O614" s="41" t="e">
        <f t="shared" si="34"/>
        <v>#DIV/0!</v>
      </c>
      <c r="P614" s="42">
        <f>VLOOKUP($G614,[1]食材檔!$B$1:$M$65536,11,FALSE)/100*H614</f>
        <v>0</v>
      </c>
    </row>
    <row r="615" spans="4:18">
      <c r="E615" s="51"/>
      <c r="F615" s="39"/>
      <c r="G615" s="39">
        <f>VLOOKUP($E$604,[1]明細總表!$C$1:$AB$65536,25,FALSE)</f>
        <v>0</v>
      </c>
      <c r="H615" s="39">
        <f>VLOOKUP($E$604,[1]明細總表!$C$1:$AB$65536,26,FALSE)</f>
        <v>0</v>
      </c>
      <c r="I615" s="38">
        <f>VLOOKUP($G615,[1]食材檔!$B$1:$I$65536,3,FALSE)</f>
        <v>0</v>
      </c>
      <c r="J615" s="56" t="e">
        <f t="shared" si="35"/>
        <v>#DIV/0!</v>
      </c>
      <c r="K615" s="45"/>
      <c r="L615" s="38">
        <f>VLOOKUP($G615,[1]食材檔!$B$1:$I$65536,4,FALSE)</f>
        <v>0</v>
      </c>
      <c r="M615" s="38">
        <f>VLOOKUP($G615,[1]食材檔!$B$1:$I$65536,7,FALSE)</f>
        <v>0</v>
      </c>
      <c r="N615" s="38">
        <f>VLOOKUP($G615,[1]食材檔!$B$1:$I$65536,8,FALSE)</f>
        <v>0</v>
      </c>
      <c r="O615" s="41" t="e">
        <f t="shared" si="34"/>
        <v>#DIV/0!</v>
      </c>
      <c r="P615" s="42">
        <f>VLOOKUP($G615,[1]食材檔!$B$1:$M$65536,11,FALSE)/100*H615</f>
        <v>0</v>
      </c>
    </row>
    <row r="616" spans="4:18">
      <c r="D616" s="13">
        <f>SUM(H616:H625)</f>
        <v>80</v>
      </c>
      <c r="E616" s="52" t="str">
        <f>VLOOKUP(G602,[1]麗山菜單!B16:H16,5,FALSE)</f>
        <v>青紅玉米</v>
      </c>
      <c r="F616" s="53">
        <f>VLOOKUP($E$616,[1]明細總表!$C$1:$AB$65536,2,FALSE)</f>
        <v>5</v>
      </c>
      <c r="G616" s="53" t="str">
        <f>VLOOKUP($E$616,[1]明細總表!$C$1:$AB$65536,3,FALSE)</f>
        <v>CAS冷凍玉米粒</v>
      </c>
      <c r="H616" s="53">
        <f>VLOOKUP($E$616,[1]明細總表!$C$1:$AB$65536,4,FALSE)</f>
        <v>50</v>
      </c>
      <c r="I616" s="52">
        <f>VLOOKUP($G616,[1]食材檔!$B$1:$I$65536,3,FALSE)</f>
        <v>1000</v>
      </c>
      <c r="J616" s="54">
        <f t="shared" si="35"/>
        <v>141.65</v>
      </c>
      <c r="K616" s="54"/>
      <c r="L616" s="52" t="str">
        <f>VLOOKUP($G616,[1]食材檔!$B$1:$I$65536,4,FALSE)</f>
        <v>kg</v>
      </c>
      <c r="M616" s="52">
        <f>VLOOKUP($G616,[1]食材檔!$B$1:$I$65536,7,FALSE)</f>
        <v>85</v>
      </c>
      <c r="N616" s="52">
        <f>VLOOKUP($G616,[1]食材檔!$B$1:$I$65536,8,FALSE)</f>
        <v>1</v>
      </c>
      <c r="O616" s="55">
        <f t="shared" si="34"/>
        <v>0.58823529411764708</v>
      </c>
      <c r="P616" s="42">
        <f>VLOOKUP($G616,[1]食材檔!$B$1:$M$65536,11,FALSE)/100*H616</f>
        <v>1.5</v>
      </c>
    </row>
    <row r="617" spans="4:18">
      <c r="E617" s="52"/>
      <c r="F617" s="53"/>
      <c r="G617" s="12" t="str">
        <f>VLOOKUP($E$616,[1]明細總表!$C$1:$AB$65536,5,FALSE)</f>
        <v>絞肉</v>
      </c>
      <c r="H617" s="53">
        <f>VLOOKUP($E$616,[1]明細總表!$C$1:$AB$65536,6,FALSE)</f>
        <v>8</v>
      </c>
      <c r="I617" s="52">
        <f>VLOOKUP($G617,[1]食材檔!$B$1:$I$65536,3,FALSE)</f>
        <v>1000</v>
      </c>
      <c r="J617" s="54">
        <f t="shared" si="35"/>
        <v>22.664000000000001</v>
      </c>
      <c r="K617" s="54"/>
      <c r="L617" s="52" t="str">
        <f>VLOOKUP($G617,[1]食材檔!$B$1:$I$65536,4,FALSE)</f>
        <v>kg</v>
      </c>
      <c r="M617" s="52">
        <f>VLOOKUP($G617,[1]食材檔!$B$1:$I$65536,7,FALSE)</f>
        <v>35</v>
      </c>
      <c r="N617" s="52">
        <f>VLOOKUP($G617,[1]食材檔!$B$1:$I$65536,8,FALSE)</f>
        <v>2</v>
      </c>
      <c r="O617" s="55">
        <f t="shared" si="34"/>
        <v>0.22857142857142856</v>
      </c>
      <c r="P617" s="42">
        <f>VLOOKUP($G617,[1]食材檔!$B$1:$M$65536,11,FALSE)/100*H617</f>
        <v>0.72</v>
      </c>
    </row>
    <row r="618" spans="4:18">
      <c r="E618" s="52"/>
      <c r="F618" s="53"/>
      <c r="G618" s="53" t="str">
        <f>VLOOKUP($E$616,[1]明細總表!$C$1:$AB$65536,7,FALSE)</f>
        <v>TAP冷凍毛豆仁</v>
      </c>
      <c r="H618" s="53">
        <f>VLOOKUP($E$616,[1]明細總表!$C$1:$AB$65536,8,FALSE)</f>
        <v>5</v>
      </c>
      <c r="I618" s="52">
        <f>VLOOKUP($G618,[1]食材檔!$B$1:$I$65536,3,FALSE)</f>
        <v>1000</v>
      </c>
      <c r="J618" s="54">
        <f t="shared" si="35"/>
        <v>14.164999999999999</v>
      </c>
      <c r="K618" s="54"/>
      <c r="L618" s="52" t="str">
        <f>VLOOKUP($G618,[1]食材檔!$B$1:$I$65536,4,FALSE)</f>
        <v>kg</v>
      </c>
      <c r="M618" s="52">
        <f>VLOOKUP($G618,[1]食材檔!$B$1:$I$65536,7,FALSE)</f>
        <v>50</v>
      </c>
      <c r="N618" s="52">
        <f>VLOOKUP($G618,[1]食材檔!$B$1:$I$65536,8,FALSE)</f>
        <v>2</v>
      </c>
      <c r="O618" s="55">
        <f t="shared" si="34"/>
        <v>0.1</v>
      </c>
      <c r="P618" s="42">
        <f>VLOOKUP($G618,[1]食材檔!$B$1:$M$65536,11,FALSE)/100*H618</f>
        <v>4.2</v>
      </c>
    </row>
    <row r="619" spans="4:18">
      <c r="E619" s="52"/>
      <c r="F619" s="53"/>
      <c r="G619" s="12" t="str">
        <f>VLOOKUP($E$616,[1]明細總表!$C$1:$AB$65536,9,FALSE)</f>
        <v>紅椒小丁</v>
      </c>
      <c r="H619" s="12">
        <f>VLOOKUP($E$616,[1]明細總表!$C$1:$AB$65536,10,FALSE)</f>
        <v>7</v>
      </c>
      <c r="I619" s="52">
        <f>VLOOKUP($G619,[1]食材檔!$B$1:$I$65536,3,FALSE)</f>
        <v>1000</v>
      </c>
      <c r="J619" s="54">
        <f t="shared" si="35"/>
        <v>19.831</v>
      </c>
      <c r="K619" s="54"/>
      <c r="L619" s="52" t="str">
        <f>VLOOKUP($G619,[1]食材檔!$B$1:$I$65536,4,FALSE)</f>
        <v>kg</v>
      </c>
      <c r="M619" s="52">
        <f>VLOOKUP($G619,[1]食材檔!$B$1:$I$65536,7,FALSE)</f>
        <v>100</v>
      </c>
      <c r="N619" s="52">
        <f>VLOOKUP($G619,[1]食材檔!$B$1:$I$65536,8,FALSE)</f>
        <v>3</v>
      </c>
      <c r="O619" s="55">
        <f t="shared" si="34"/>
        <v>7.0000000000000007E-2</v>
      </c>
      <c r="P619" s="42">
        <f>VLOOKUP($G619,[1]食材檔!$B$1:$M$65536,11,FALSE)/100*H619</f>
        <v>0.42</v>
      </c>
    </row>
    <row r="620" spans="4:18">
      <c r="E620" s="52"/>
      <c r="F620" s="53"/>
      <c r="G620" s="12" t="str">
        <f>VLOOKUP($E$616,[1]明細總表!$C$1:$AB$65536,11,FALSE)</f>
        <v>杏鮑菇原件</v>
      </c>
      <c r="H620" s="12">
        <f>VLOOKUP($E$616,[1]明細總表!$C$1:$AB$65536,12,FALSE)</f>
        <v>10</v>
      </c>
      <c r="I620" s="52">
        <f>VLOOKUP($G620,[1]食材檔!$B$1:$I$65536,3,FALSE)</f>
        <v>1000</v>
      </c>
      <c r="J620" s="54">
        <f t="shared" si="35"/>
        <v>28.33</v>
      </c>
      <c r="K620" s="54"/>
      <c r="L620" s="52" t="str">
        <f>VLOOKUP($G620,[1]食材檔!$B$1:$I$65536,4,FALSE)</f>
        <v>kg</v>
      </c>
      <c r="M620" s="52">
        <f>VLOOKUP($G620,[1]食材檔!$B$1:$I$65536,7,FALSE)</f>
        <v>100</v>
      </c>
      <c r="N620" s="52">
        <f>VLOOKUP($G620,[1]食材檔!$B$1:$I$65536,8,FALSE)</f>
        <v>3</v>
      </c>
      <c r="O620" s="55">
        <f t="shared" si="34"/>
        <v>0.1</v>
      </c>
      <c r="P620" s="42">
        <f>VLOOKUP($G620,[1]食材檔!$B$1:$M$65536,11,FALSE)/100*H620</f>
        <v>0.1</v>
      </c>
    </row>
    <row r="621" spans="4:18">
      <c r="E621" s="52"/>
      <c r="F621" s="53"/>
      <c r="G621" s="53">
        <f>VLOOKUP($E$616,[1]明細總表!$C$1:$AB$65536,13,FALSE)</f>
        <v>0</v>
      </c>
      <c r="H621" s="53">
        <f>VLOOKUP($E$616,[1]明細總表!$C$1:$AB$65536,14,FALSE)</f>
        <v>0</v>
      </c>
      <c r="I621" s="52">
        <f>VLOOKUP($G621,[1]食材檔!$B$1:$I$65536,3,FALSE)</f>
        <v>0</v>
      </c>
      <c r="J621" s="54" t="e">
        <f t="shared" si="35"/>
        <v>#DIV/0!</v>
      </c>
      <c r="K621" s="54"/>
      <c r="L621" s="52">
        <f>VLOOKUP($G621,[1]食材檔!$B$1:$I$65536,4,FALSE)</f>
        <v>0</v>
      </c>
      <c r="M621" s="52">
        <f>VLOOKUP($G621,[1]食材檔!$B$1:$I$65536,7,FALSE)</f>
        <v>0</v>
      </c>
      <c r="N621" s="52">
        <f>VLOOKUP($G621,[1]食材檔!$B$1:$I$65536,8,FALSE)</f>
        <v>0</v>
      </c>
      <c r="O621" s="55" t="e">
        <f t="shared" si="34"/>
        <v>#DIV/0!</v>
      </c>
      <c r="P621" s="42">
        <f>VLOOKUP($G621,[1]食材檔!$B$1:$M$65536,11,FALSE)/100*H621</f>
        <v>0</v>
      </c>
    </row>
    <row r="622" spans="4:18">
      <c r="E622" s="52"/>
      <c r="F622" s="53"/>
      <c r="G622" s="53">
        <f>VLOOKUP($E$616,[1]明細總表!$C$1:$AB$65536,15,FALSE)</f>
        <v>0</v>
      </c>
      <c r="H622" s="53">
        <f>VLOOKUP($E$616,[1]明細總表!$C$1:$AB$65536,16,FALSE)</f>
        <v>0</v>
      </c>
      <c r="I622" s="52">
        <f>VLOOKUP($G622,[1]食材檔!$B$1:$I$65536,3,FALSE)</f>
        <v>0</v>
      </c>
      <c r="J622" s="54" t="e">
        <f t="shared" si="35"/>
        <v>#DIV/0!</v>
      </c>
      <c r="K622" s="54"/>
      <c r="L622" s="52">
        <f>VLOOKUP($G622,[1]食材檔!$B$1:$I$65536,4,FALSE)</f>
        <v>0</v>
      </c>
      <c r="M622" s="52">
        <f>VLOOKUP($G622,[1]食材檔!$B$1:$I$65536,7,FALSE)</f>
        <v>0</v>
      </c>
      <c r="N622" s="52">
        <f>VLOOKUP($G622,[1]食材檔!$B$1:$I$65536,8,FALSE)</f>
        <v>0</v>
      </c>
      <c r="O622" s="55" t="e">
        <f t="shared" si="34"/>
        <v>#DIV/0!</v>
      </c>
      <c r="P622" s="42">
        <f>VLOOKUP($G622,[1]食材檔!$B$1:$M$65536,11,FALSE)/100*H622</f>
        <v>0</v>
      </c>
    </row>
    <row r="623" spans="4:18">
      <c r="E623" s="52"/>
      <c r="F623" s="53"/>
      <c r="G623" s="53">
        <f>VLOOKUP($E$616,[1]明細總表!$C$1:$AB$65536,17,FALSE)</f>
        <v>0</v>
      </c>
      <c r="H623" s="53">
        <f>VLOOKUP($E$616,[1]明細總表!$C$1:$AB$65536,18,FALSE)</f>
        <v>0</v>
      </c>
      <c r="I623" s="52">
        <f>VLOOKUP($G623,[1]食材檔!$B$1:$I$65536,3,FALSE)</f>
        <v>0</v>
      </c>
      <c r="J623" s="54" t="e">
        <f t="shared" si="35"/>
        <v>#DIV/0!</v>
      </c>
      <c r="K623" s="54"/>
      <c r="L623" s="52">
        <f>VLOOKUP($G623,[1]食材檔!$B$1:$I$65536,4,FALSE)</f>
        <v>0</v>
      </c>
      <c r="M623" s="52">
        <f>VLOOKUP($G623,[1]食材檔!$B$1:$I$65536,7,FALSE)</f>
        <v>0</v>
      </c>
      <c r="N623" s="52">
        <f>VLOOKUP($G623,[1]食材檔!$B$1:$I$65536,8,FALSE)</f>
        <v>0</v>
      </c>
      <c r="O623" s="55" t="e">
        <f t="shared" si="34"/>
        <v>#DIV/0!</v>
      </c>
      <c r="P623" s="42">
        <f>VLOOKUP($G623,[1]食材檔!$B$1:$M$65536,11,FALSE)/100*H623</f>
        <v>0</v>
      </c>
    </row>
    <row r="624" spans="4:18">
      <c r="E624" s="52"/>
      <c r="F624" s="53"/>
      <c r="G624" s="53">
        <f>VLOOKUP($E$616,[1]明細總表!$C$1:$AB$65536,19,FALSE)</f>
        <v>0</v>
      </c>
      <c r="H624" s="53">
        <f>VLOOKUP($E$616,[1]明細總表!$C$1:$AB$65536,20,FALSE)</f>
        <v>0</v>
      </c>
      <c r="I624" s="52">
        <f>VLOOKUP($G624,[1]食材檔!$B$1:$I$65536,3,FALSE)</f>
        <v>0</v>
      </c>
      <c r="J624" s="54" t="e">
        <f t="shared" si="35"/>
        <v>#DIV/0!</v>
      </c>
      <c r="K624" s="54"/>
      <c r="L624" s="52">
        <f>VLOOKUP($G624,[1]食材檔!$B$1:$I$65536,4,FALSE)</f>
        <v>0</v>
      </c>
      <c r="M624" s="52">
        <f>VLOOKUP($G624,[1]食材檔!$B$1:$I$65536,7,FALSE)</f>
        <v>0</v>
      </c>
      <c r="N624" s="52">
        <f>VLOOKUP($G624,[1]食材檔!$B$1:$I$65536,8,FALSE)</f>
        <v>0</v>
      </c>
      <c r="O624" s="55" t="e">
        <f t="shared" si="34"/>
        <v>#DIV/0!</v>
      </c>
      <c r="P624" s="42">
        <f>VLOOKUP($G624,[1]食材檔!$B$1:$M$65536,11,FALSE)/100*H624</f>
        <v>0</v>
      </c>
    </row>
    <row r="625" spans="4:22">
      <c r="E625" s="52"/>
      <c r="F625" s="53"/>
      <c r="G625" s="53">
        <f>VLOOKUP($E$616,[1]明細總表!$C$1:$AB$65536,21,FALSE)</f>
        <v>0</v>
      </c>
      <c r="H625" s="53">
        <f>VLOOKUP($E$616,[1]明細總表!$C$1:$AB$65536,22,FALSE)</f>
        <v>0</v>
      </c>
      <c r="I625" s="52">
        <f>VLOOKUP($G625,[1]食材檔!$B$1:$I$65536,3,FALSE)</f>
        <v>0</v>
      </c>
      <c r="J625" s="54" t="e">
        <f t="shared" si="35"/>
        <v>#DIV/0!</v>
      </c>
      <c r="K625" s="54"/>
      <c r="L625" s="52">
        <f>VLOOKUP($G625,[1]食材檔!$B$1:$I$65536,4,FALSE)</f>
        <v>0</v>
      </c>
      <c r="M625" s="52">
        <f>VLOOKUP($G625,[1]食材檔!$B$1:$I$65536,7,FALSE)</f>
        <v>0</v>
      </c>
      <c r="N625" s="52">
        <f>VLOOKUP($G625,[1]食材檔!$B$1:$I$65536,8,FALSE)</f>
        <v>0</v>
      </c>
      <c r="O625" s="55" t="e">
        <f t="shared" si="34"/>
        <v>#DIV/0!</v>
      </c>
      <c r="P625" s="42">
        <f>VLOOKUP($G625,[1]食材檔!$B$1:$M$65536,11,FALSE)/100*H625</f>
        <v>0</v>
      </c>
    </row>
    <row r="626" spans="4:22">
      <c r="D626" s="13">
        <f>SUM(H626:H630)</f>
        <v>75.5</v>
      </c>
      <c r="E626" s="38" t="str">
        <f>VLOOKUP(G602,[1]麗山菜單!B16:H16,6,FALSE)</f>
        <v>有機黑葉白菜</v>
      </c>
      <c r="F626" s="39">
        <f>VLOOKUP($E$626,[1]明細總表!$C$1:$AB$65536,2,FALSE)</f>
        <v>2</v>
      </c>
      <c r="G626" s="39" t="str">
        <f>VLOOKUP($E$626,[1]明細總表!$C$1:$AB$65536,3,FALSE)</f>
        <v>有機黑葉白菜</v>
      </c>
      <c r="H626" s="39">
        <f>VLOOKUP($E$626,[1]明細總表!$C$1:$AB$65536,4,FALSE)</f>
        <v>75</v>
      </c>
      <c r="I626" s="38">
        <f>VLOOKUP($G626,[1]食材檔!$B$1:$I$65536,3,FALSE)</f>
        <v>1000</v>
      </c>
      <c r="J626" s="56">
        <f t="shared" si="35"/>
        <v>212.47499999999999</v>
      </c>
      <c r="K626" s="56"/>
      <c r="L626" s="38" t="str">
        <f>VLOOKUP($G626,[1]食材檔!$B$1:$I$65536,4,FALSE)</f>
        <v>kg</v>
      </c>
      <c r="M626" s="38">
        <f>VLOOKUP($G626,[1]食材檔!$B$1:$I$65536,7,FALSE)</f>
        <v>100</v>
      </c>
      <c r="N626" s="38">
        <f>VLOOKUP($G626,[1]食材檔!$B$1:$I$65536,8,FALSE)</f>
        <v>3</v>
      </c>
      <c r="O626" s="41">
        <f t="shared" si="34"/>
        <v>0.75</v>
      </c>
      <c r="P626" s="42">
        <f>VLOOKUP($G626,[1]食材檔!$B$1:$M$65536,11,FALSE)/100*H626</f>
        <v>75.75</v>
      </c>
      <c r="V626" s="57">
        <f>E601/E602*J626</f>
        <v>94.5</v>
      </c>
    </row>
    <row r="627" spans="4:22">
      <c r="E627" s="38"/>
      <c r="F627" s="39"/>
      <c r="G627" s="39" t="str">
        <f>VLOOKUP($E$626,[1]明細總表!$C$1:$AB$65536,5,FALSE)</f>
        <v>蒜末</v>
      </c>
      <c r="H627" s="39">
        <f>VLOOKUP($E$626,[1]明細總表!$C$1:$AB$65536,6,FALSE)</f>
        <v>0.5</v>
      </c>
      <c r="I627" s="38">
        <f>VLOOKUP($G627,[1]食材檔!$B$1:$I$65536,3,FALSE)</f>
        <v>1000</v>
      </c>
      <c r="J627" s="56">
        <f t="shared" si="35"/>
        <v>1.4165000000000001</v>
      </c>
      <c r="K627" s="56"/>
      <c r="L627" s="38" t="str">
        <f>VLOOKUP($G627,[1]食材檔!$B$1:$I$65536,4,FALSE)</f>
        <v>kg</v>
      </c>
      <c r="M627" s="38">
        <f>VLOOKUP($G627,[1]食材檔!$B$1:$I$65536,7,FALSE)</f>
        <v>100</v>
      </c>
      <c r="N627" s="38">
        <f>VLOOKUP($G627,[1]食材檔!$B$1:$I$65536,8,FALSE)</f>
        <v>3</v>
      </c>
      <c r="O627" s="41">
        <f t="shared" si="34"/>
        <v>5.0000000000000001E-3</v>
      </c>
      <c r="P627" s="42">
        <f>VLOOKUP($G627,[1]食材檔!$B$1:$M$65536,11,FALSE)/100*H627</f>
        <v>5.5E-2</v>
      </c>
      <c r="V627" s="58">
        <f>F601/E602*J626</f>
        <v>117.97499999999999</v>
      </c>
    </row>
    <row r="628" spans="4:22">
      <c r="E628" s="38"/>
      <c r="F628" s="39"/>
      <c r="G628" s="39">
        <f>VLOOKUP($E$626,[1]明細總表!$C$1:$AB$65536,7,FALSE)</f>
        <v>0</v>
      </c>
      <c r="H628" s="39">
        <f>VLOOKUP($E$626,[1]明細總表!$C$1:$AB$65536,8,FALSE)</f>
        <v>0</v>
      </c>
      <c r="I628" s="38">
        <f>VLOOKUP($G628,[1]食材檔!$B$1:$I$65536,3,FALSE)</f>
        <v>0</v>
      </c>
      <c r="J628" s="56" t="e">
        <f t="shared" si="35"/>
        <v>#DIV/0!</v>
      </c>
      <c r="K628" s="56"/>
      <c r="L628" s="38">
        <f>VLOOKUP($G628,[1]食材檔!$B$1:$I$65536,4,FALSE)</f>
        <v>0</v>
      </c>
      <c r="M628" s="38">
        <f>VLOOKUP($G628,[1]食材檔!$B$1:$I$65536,7,FALSE)</f>
        <v>0</v>
      </c>
      <c r="N628" s="38">
        <f>VLOOKUP($G628,[1]食材檔!$B$1:$I$65536,8,FALSE)</f>
        <v>0</v>
      </c>
      <c r="O628" s="41" t="e">
        <f t="shared" si="34"/>
        <v>#DIV/0!</v>
      </c>
      <c r="P628" s="42">
        <f>VLOOKUP($G628,[1]食材檔!$B$1:$M$65536,11,FALSE)/100*H628</f>
        <v>0</v>
      </c>
    </row>
    <row r="629" spans="4:22">
      <c r="E629" s="38"/>
      <c r="F629" s="39"/>
      <c r="G629" s="39">
        <f>VLOOKUP($E$626,[1]明細總表!$C$1:$AB$65536,9,FALSE)</f>
        <v>0</v>
      </c>
      <c r="H629" s="39">
        <f>VLOOKUP($E$626,[1]明細總表!$C$1:$AB$65536,10,FALSE)</f>
        <v>0</v>
      </c>
      <c r="I629" s="38">
        <f>VLOOKUP($G629,[1]食材檔!$B$1:$I$65536,3,FALSE)</f>
        <v>0</v>
      </c>
      <c r="J629" s="56" t="e">
        <f t="shared" si="35"/>
        <v>#DIV/0!</v>
      </c>
      <c r="K629" s="56"/>
      <c r="L629" s="38">
        <f>VLOOKUP($G629,[1]食材檔!$B$1:$I$65536,4,FALSE)</f>
        <v>0</v>
      </c>
      <c r="M629" s="38">
        <f>VLOOKUP($G629,[1]食材檔!$B$1:$I$65536,7,FALSE)</f>
        <v>0</v>
      </c>
      <c r="N629" s="38">
        <f>VLOOKUP($G629,[1]食材檔!$B$1:$I$65536,8,FALSE)</f>
        <v>0</v>
      </c>
      <c r="O629" s="41" t="e">
        <f t="shared" si="34"/>
        <v>#DIV/0!</v>
      </c>
      <c r="P629" s="42">
        <f>VLOOKUP($G629,[1]食材檔!$B$1:$M$65536,11,FALSE)/100*H629</f>
        <v>0</v>
      </c>
    </row>
    <row r="630" spans="4:22">
      <c r="E630" s="38"/>
      <c r="F630" s="39"/>
      <c r="G630" s="39">
        <f>VLOOKUP($E$626,[1]明細總表!$C$1:$AB$65536,11,FALSE)</f>
        <v>0</v>
      </c>
      <c r="H630" s="39">
        <f>VLOOKUP($E$626,[1]明細總表!$C$1:$AB$65536,12,FALSE)</f>
        <v>0</v>
      </c>
      <c r="I630" s="38">
        <f>VLOOKUP($G630,[1]食材檔!$B$1:$I$65536,3,FALSE)</f>
        <v>0</v>
      </c>
      <c r="J630" s="56" t="e">
        <f t="shared" si="35"/>
        <v>#DIV/0!</v>
      </c>
      <c r="K630" s="56"/>
      <c r="L630" s="38">
        <f>VLOOKUP($G630,[1]食材檔!$B$1:$I$65536,4,FALSE)</f>
        <v>0</v>
      </c>
      <c r="M630" s="38">
        <f>VLOOKUP($G630,[1]食材檔!$B$1:$I$65536,7,FALSE)</f>
        <v>0</v>
      </c>
      <c r="N630" s="38">
        <f>VLOOKUP($G630,[1]食材檔!$B$1:$I$65536,8,FALSE)</f>
        <v>0</v>
      </c>
      <c r="O630" s="41" t="e">
        <f t="shared" si="34"/>
        <v>#DIV/0!</v>
      </c>
      <c r="P630" s="42">
        <f>VLOOKUP($G630,[1]食材檔!$B$1:$M$65536,11,FALSE)/100*H630</f>
        <v>0</v>
      </c>
    </row>
    <row r="631" spans="4:22">
      <c r="D631" s="13">
        <f>SUM(H631:H640)</f>
        <v>35.799999999999997</v>
      </c>
      <c r="E631" s="52" t="str">
        <f>VLOOKUP(G602,[1]麗山菜單!B16:H16,7,FALSE)</f>
        <v>芹香丸片湯</v>
      </c>
      <c r="F631" s="53">
        <f>VLOOKUP($E$631,[1]明細總表!$C$1:$AB$65536,2,FALSE)</f>
        <v>3</v>
      </c>
      <c r="G631" s="53" t="str">
        <f>VLOOKUP($E$631,[1]明細總表!$C$1:$AB$65536,3,FALSE)</f>
        <v>白蘿蔔片丁</v>
      </c>
      <c r="H631" s="53">
        <f>VLOOKUP($E$631,[1]明細總表!$C$1:$AB$65536,4,FALSE)</f>
        <v>25</v>
      </c>
      <c r="I631" s="52">
        <f>VLOOKUP($G631,[1]食材檔!$B$1:$I$65536,3,FALSE)</f>
        <v>1000</v>
      </c>
      <c r="J631" s="54">
        <f t="shared" si="35"/>
        <v>70.825000000000003</v>
      </c>
      <c r="K631" s="54"/>
      <c r="L631" s="52" t="str">
        <f>VLOOKUP($G631,[1]食材檔!$B$1:$I$65536,4,FALSE)</f>
        <v>kg</v>
      </c>
      <c r="M631" s="52">
        <f>VLOOKUP($G631,[1]食材檔!$B$1:$I$65536,7,FALSE)</f>
        <v>100</v>
      </c>
      <c r="N631" s="52">
        <f>VLOOKUP($G631,[1]食材檔!$B$1:$I$65536,8,FALSE)</f>
        <v>3</v>
      </c>
      <c r="O631" s="55">
        <f t="shared" si="34"/>
        <v>0.25</v>
      </c>
      <c r="P631" s="42">
        <f>VLOOKUP($G631,[1]食材檔!$B$1:$M$65536,11,FALSE)/100*H631</f>
        <v>6</v>
      </c>
    </row>
    <row r="632" spans="4:22">
      <c r="E632" s="52"/>
      <c r="F632" s="53"/>
      <c r="G632" s="53" t="str">
        <f>VLOOKUP($E$631,[1]明細總表!$C$1:$AB$65536,5,FALSE)</f>
        <v>CAS虱目魚丸</v>
      </c>
      <c r="H632" s="53">
        <f>VLOOKUP($E$631,[1]明細總表!$C$1:$AB$65536,6,FALSE)</f>
        <v>10</v>
      </c>
      <c r="I632" s="52">
        <f>VLOOKUP($G632,[1]食材檔!$B$1:$I$65536,3,FALSE)</f>
        <v>1000</v>
      </c>
      <c r="J632" s="54">
        <f t="shared" si="35"/>
        <v>28.33</v>
      </c>
      <c r="K632" s="54"/>
      <c r="L632" s="52" t="str">
        <f>VLOOKUP($G632,[1]食材檔!$B$1:$I$65536,4,FALSE)</f>
        <v>kg</v>
      </c>
      <c r="M632" s="52">
        <f>VLOOKUP($G632,[1]食材檔!$B$1:$I$65536,7,FALSE)</f>
        <v>50</v>
      </c>
      <c r="N632" s="52">
        <f>VLOOKUP($G632,[1]食材檔!$B$1:$I$65536,8,FALSE)</f>
        <v>2</v>
      </c>
      <c r="O632" s="55">
        <f t="shared" si="34"/>
        <v>0.2</v>
      </c>
      <c r="P632" s="42">
        <f>VLOOKUP($G632,[1]食材檔!$B$1:$M$65536,11,FALSE)/100*H632</f>
        <v>13.200000000000001</v>
      </c>
    </row>
    <row r="633" spans="4:22">
      <c r="E633" s="52"/>
      <c r="F633" s="53"/>
      <c r="G633" s="12" t="str">
        <f>VLOOKUP($E$631,[1]明細總表!$C$1:$AB$65536,7,FALSE)</f>
        <v>芹菜珠</v>
      </c>
      <c r="H633" s="53">
        <f>VLOOKUP($E$631,[1]明細總表!$C$1:$AB$65536,8,FALSE)</f>
        <v>0.8</v>
      </c>
      <c r="I633" s="52">
        <f>VLOOKUP($G633,[1]食材檔!$B$1:$I$65536,3,FALSE)</f>
        <v>1000</v>
      </c>
      <c r="J633" s="54">
        <f t="shared" si="35"/>
        <v>2.2664</v>
      </c>
      <c r="K633" s="54"/>
      <c r="L633" s="52" t="str">
        <f>VLOOKUP($G633,[1]食材檔!$B$1:$I$65536,4,FALSE)</f>
        <v>kg</v>
      </c>
      <c r="M633" s="52">
        <f>VLOOKUP($G633,[1]食材檔!$B$1:$I$65536,7,FALSE)</f>
        <v>100</v>
      </c>
      <c r="N633" s="52">
        <f>VLOOKUP($G633,[1]食材檔!$B$1:$I$65536,8,FALSE)</f>
        <v>3</v>
      </c>
      <c r="O633" s="55">
        <f t="shared" si="34"/>
        <v>8.0000000000000002E-3</v>
      </c>
      <c r="P633" s="42">
        <f>VLOOKUP($G633,[1]食材檔!$B$1:$M$65536,11,FALSE)/100*H633</f>
        <v>0.66400000000000003</v>
      </c>
    </row>
    <row r="634" spans="4:22">
      <c r="E634" s="52"/>
      <c r="F634" s="53"/>
      <c r="G634" s="12">
        <f>VLOOKUP($E$631,[1]明細總表!$C$1:$AB$65536,9,FALSE)</f>
        <v>0</v>
      </c>
      <c r="H634" s="53">
        <f>VLOOKUP($E$631,[1]明細總表!$C$1:$AB$65536,10,FALSE)</f>
        <v>0</v>
      </c>
      <c r="I634" s="52">
        <f>VLOOKUP($G634,[1]食材檔!$B$1:$I$65536,3,FALSE)</f>
        <v>0</v>
      </c>
      <c r="J634" s="54" t="e">
        <f t="shared" si="35"/>
        <v>#DIV/0!</v>
      </c>
      <c r="K634" s="54"/>
      <c r="L634" s="52">
        <f>VLOOKUP($G634,[1]食材檔!$B$1:$I$65536,4,FALSE)</f>
        <v>0</v>
      </c>
      <c r="M634" s="52">
        <f>VLOOKUP($G634,[1]食材檔!$B$1:$I$65536,7,FALSE)</f>
        <v>0</v>
      </c>
      <c r="N634" s="52">
        <f>VLOOKUP($G634,[1]食材檔!$B$1:$I$65536,8,FALSE)</f>
        <v>0</v>
      </c>
      <c r="O634" s="55" t="e">
        <f t="shared" si="34"/>
        <v>#DIV/0!</v>
      </c>
      <c r="P634" s="42">
        <f>VLOOKUP($G634,[1]食材檔!$B$1:$M$65536,11,FALSE)/100*H634</f>
        <v>0</v>
      </c>
    </row>
    <row r="635" spans="4:22">
      <c r="E635" s="52"/>
      <c r="F635" s="53"/>
      <c r="G635" s="12">
        <f>VLOOKUP($E$631,[1]明細總表!$C$1:$AB$65536,11,FALSE)</f>
        <v>0</v>
      </c>
      <c r="H635" s="53">
        <f>VLOOKUP($E$631,[1]明細總表!$C$1:$AB$65536,12,FALSE)</f>
        <v>0</v>
      </c>
      <c r="I635" s="52">
        <f>VLOOKUP($G635,[1]食材檔!$B$1:$I$65536,3,FALSE)</f>
        <v>0</v>
      </c>
      <c r="J635" s="54" t="e">
        <f t="shared" si="35"/>
        <v>#DIV/0!</v>
      </c>
      <c r="K635" s="54"/>
      <c r="L635" s="52">
        <f>VLOOKUP($G635,[1]食材檔!$B$1:$I$65536,4,FALSE)</f>
        <v>0</v>
      </c>
      <c r="M635" s="52">
        <f>VLOOKUP($G635,[1]食材檔!$B$1:$I$65536,7,FALSE)</f>
        <v>0</v>
      </c>
      <c r="N635" s="52">
        <f>VLOOKUP($G635,[1]食材檔!$B$1:$I$65536,8,FALSE)</f>
        <v>0</v>
      </c>
      <c r="O635" s="55" t="e">
        <f t="shared" si="34"/>
        <v>#DIV/0!</v>
      </c>
      <c r="P635" s="42">
        <f>VLOOKUP($G635,[1]食材檔!$B$1:$M$65536,11,FALSE)/100*H635</f>
        <v>0</v>
      </c>
    </row>
    <row r="636" spans="4:22">
      <c r="E636" s="52"/>
      <c r="F636" s="53"/>
      <c r="G636" s="12">
        <f>VLOOKUP($E$631,[1]明細總表!$C$1:$AB$65536,13,FALSE)</f>
        <v>0</v>
      </c>
      <c r="H636" s="53">
        <f>VLOOKUP($E$631,[1]明細總表!$C$1:$AB$65536,14,FALSE)</f>
        <v>0</v>
      </c>
      <c r="I636" s="52">
        <f>VLOOKUP($G636,[1]食材檔!$B$1:$I$65536,3,FALSE)</f>
        <v>0</v>
      </c>
      <c r="J636" s="54" t="e">
        <f t="shared" si="35"/>
        <v>#DIV/0!</v>
      </c>
      <c r="K636" s="54"/>
      <c r="L636" s="52">
        <f>VLOOKUP($G636,[1]食材檔!$B$1:$I$65536,4,FALSE)</f>
        <v>0</v>
      </c>
      <c r="M636" s="52">
        <f>VLOOKUP($G636,[1]食材檔!$B$1:$I$65536,7,FALSE)</f>
        <v>0</v>
      </c>
      <c r="N636" s="52">
        <f>VLOOKUP($G636,[1]食材檔!$B$1:$I$65536,8,FALSE)</f>
        <v>0</v>
      </c>
      <c r="O636" s="55" t="e">
        <f t="shared" si="34"/>
        <v>#DIV/0!</v>
      </c>
      <c r="P636" s="42">
        <f>VLOOKUP($G636,[1]食材檔!$B$1:$M$65536,11,FALSE)/100*H636</f>
        <v>0</v>
      </c>
    </row>
    <row r="637" spans="4:22">
      <c r="E637" s="52"/>
      <c r="F637" s="53"/>
      <c r="G637" s="12">
        <f>VLOOKUP($E$631,[1]明細總表!$C$1:$AB$65536,15,FALSE)</f>
        <v>0</v>
      </c>
      <c r="H637" s="53">
        <f>VLOOKUP($E$631,[1]明細總表!$C$1:$AB$65536,16,FALSE)</f>
        <v>0</v>
      </c>
      <c r="I637" s="52">
        <f>VLOOKUP($G637,[1]食材檔!$B$1:$I$65536,3,FALSE)</f>
        <v>0</v>
      </c>
      <c r="J637" s="54" t="e">
        <f t="shared" si="35"/>
        <v>#DIV/0!</v>
      </c>
      <c r="K637" s="54"/>
      <c r="L637" s="52">
        <f>VLOOKUP($G637,[1]食材檔!$B$1:$I$65536,4,FALSE)</f>
        <v>0</v>
      </c>
      <c r="M637" s="52">
        <f>VLOOKUP($G637,[1]食材檔!$B$1:$I$65536,7,FALSE)</f>
        <v>0</v>
      </c>
      <c r="N637" s="52">
        <f>VLOOKUP($G637,[1]食材檔!$B$1:$I$65536,8,FALSE)</f>
        <v>0</v>
      </c>
      <c r="O637" s="55" t="e">
        <f t="shared" si="34"/>
        <v>#DIV/0!</v>
      </c>
      <c r="P637" s="42">
        <f>VLOOKUP($G637,[1]食材檔!$B$1:$M$65536,11,FALSE)/100*H637</f>
        <v>0</v>
      </c>
    </row>
    <row r="638" spans="4:22">
      <c r="E638" s="52"/>
      <c r="F638" s="53"/>
      <c r="G638" s="12">
        <f>VLOOKUP($E$631,[1]明細總表!$C$1:$AB$65536,17,FALSE)</f>
        <v>0</v>
      </c>
      <c r="H638" s="53">
        <f>VLOOKUP($E$631,[1]明細總表!$C$1:$AB$65536,18,FALSE)</f>
        <v>0</v>
      </c>
      <c r="I638" s="52">
        <f>VLOOKUP($G638,[1]食材檔!$B$1:$I$65536,3,FALSE)</f>
        <v>0</v>
      </c>
      <c r="J638" s="54" t="e">
        <f t="shared" si="35"/>
        <v>#DIV/0!</v>
      </c>
      <c r="K638" s="54"/>
      <c r="L638" s="52">
        <f>VLOOKUP($G638,[1]食材檔!$B$1:$I$65536,4,FALSE)</f>
        <v>0</v>
      </c>
      <c r="M638" s="52">
        <f>VLOOKUP($G638,[1]食材檔!$B$1:$I$65536,7,FALSE)</f>
        <v>0</v>
      </c>
      <c r="N638" s="52">
        <f>VLOOKUP($G638,[1]食材檔!$B$1:$I$65536,8,FALSE)</f>
        <v>0</v>
      </c>
      <c r="O638" s="55" t="e">
        <f t="shared" si="34"/>
        <v>#DIV/0!</v>
      </c>
      <c r="P638" s="42">
        <f>VLOOKUP($G638,[1]食材檔!$B$1:$M$65536,11,FALSE)/100*H638</f>
        <v>0</v>
      </c>
    </row>
    <row r="639" spans="4:22">
      <c r="E639" s="52"/>
      <c r="F639" s="53"/>
      <c r="G639" s="53">
        <f>VLOOKUP($E$631,[1]明細總表!$C$1:$AB$65536,19,FALSE)</f>
        <v>0</v>
      </c>
      <c r="H639" s="53">
        <f>VLOOKUP($E$631,[1]明細總表!$C$1:$AB$65536,20,FALSE)</f>
        <v>0</v>
      </c>
      <c r="I639" s="52">
        <f>VLOOKUP($G639,[1]食材檔!$B$1:$I$65536,3,FALSE)</f>
        <v>0</v>
      </c>
      <c r="J639" s="54" t="e">
        <f t="shared" si="35"/>
        <v>#DIV/0!</v>
      </c>
      <c r="K639" s="54"/>
      <c r="L639" s="52">
        <f>VLOOKUP($G639,[1]食材檔!$B$1:$I$65536,4,FALSE)</f>
        <v>0</v>
      </c>
      <c r="M639" s="52">
        <f>VLOOKUP($G639,[1]食材檔!$B$1:$I$65536,7,FALSE)</f>
        <v>0</v>
      </c>
      <c r="N639" s="52">
        <f>VLOOKUP($G639,[1]食材檔!$B$1:$I$65536,8,FALSE)</f>
        <v>0</v>
      </c>
      <c r="O639" s="55" t="e">
        <f t="shared" si="34"/>
        <v>#DIV/0!</v>
      </c>
      <c r="P639" s="42">
        <f>VLOOKUP($G639,[1]食材檔!$B$1:$M$65536,11,FALSE)/100*H639</f>
        <v>0</v>
      </c>
    </row>
    <row r="640" spans="4:22">
      <c r="E640" s="52"/>
      <c r="F640" s="53"/>
      <c r="G640" s="53">
        <f>VLOOKUP($E$631,[1]明細總表!$C$1:$AB$65536,21,FALSE)</f>
        <v>0</v>
      </c>
      <c r="H640" s="53">
        <f>VLOOKUP($E$631,[1]明細總表!$C$1:$AB$65536,22,FALSE)</f>
        <v>0</v>
      </c>
      <c r="I640" s="52">
        <f>VLOOKUP($G640,[1]食材檔!$B$1:$I$65536,3,FALSE)</f>
        <v>0</v>
      </c>
      <c r="J640" s="54" t="e">
        <f t="shared" si="35"/>
        <v>#DIV/0!</v>
      </c>
      <c r="K640" s="54"/>
      <c r="L640" s="52">
        <f>VLOOKUP($G640,[1]食材檔!$B$1:$I$65536,4,FALSE)</f>
        <v>0</v>
      </c>
      <c r="M640" s="52">
        <f>VLOOKUP($G640,[1]食材檔!$B$1:$I$65536,7,FALSE)</f>
        <v>0</v>
      </c>
      <c r="N640" s="52">
        <f>VLOOKUP($G640,[1]食材檔!$B$1:$I$65536,8,FALSE)</f>
        <v>0</v>
      </c>
      <c r="O640" s="55" t="e">
        <f t="shared" si="34"/>
        <v>#DIV/0!</v>
      </c>
      <c r="P640" s="42">
        <f>VLOOKUP($G640,[1]食材檔!$B$1:$M$65536,11,FALSE)/100*H640</f>
        <v>0</v>
      </c>
    </row>
    <row r="641" spans="4:21">
      <c r="D641" s="13">
        <f>SUM(H641:H643)</f>
        <v>80</v>
      </c>
      <c r="E641" s="38" t="str">
        <f>VLOOKUP(G602,[1]麗山菜單!B16:H16,3,FALSE)</f>
        <v>薏仁飯</v>
      </c>
      <c r="F641" s="39">
        <f>VLOOKUP($E$641,[1]明細總表!$C$1:$AB$65536,2,FALSE)</f>
        <v>2</v>
      </c>
      <c r="G641" s="39" t="str">
        <f>VLOOKUP($E$641,[1]明細總表!$C$1:$AB$65536,3,FALSE)</f>
        <v>白米</v>
      </c>
      <c r="H641" s="39">
        <f>VLOOKUP($E$641,[1]明細總表!$C$1:$AB$65536,4,FALSE)</f>
        <v>65</v>
      </c>
      <c r="I641" s="38">
        <f>VLOOKUP($G641,[1]食材檔!$B$1:$I$65536,3,FALSE)</f>
        <v>1000</v>
      </c>
      <c r="J641" s="56">
        <f t="shared" si="35"/>
        <v>184.14500000000001</v>
      </c>
      <c r="K641" s="56"/>
      <c r="L641" s="38" t="str">
        <f>VLOOKUP($G641,[1]食材檔!$B$1:$I$65536,4,FALSE)</f>
        <v>kg</v>
      </c>
      <c r="M641" s="38">
        <f>VLOOKUP($G641,[1]食材檔!$B$1:$I$65536,7,FALSE)</f>
        <v>20</v>
      </c>
      <c r="N641" s="38">
        <f>VLOOKUP($G641,[1]食材檔!$B$1:$I$65536,8,FALSE)</f>
        <v>1</v>
      </c>
      <c r="O641" s="41">
        <f t="shared" si="34"/>
        <v>3.25</v>
      </c>
      <c r="P641" s="42">
        <v>0</v>
      </c>
    </row>
    <row r="642" spans="4:21">
      <c r="E642" s="38"/>
      <c r="F642" s="39"/>
      <c r="G642" s="39" t="str">
        <f>VLOOKUP($E$641,[1]明細總表!$C$1:$AB$65536,5,FALSE)</f>
        <v>薏仁</v>
      </c>
      <c r="H642" s="39">
        <f>VLOOKUP($E$641,[1]明細總表!$C$1:$AB$65536,6,FALSE)</f>
        <v>15</v>
      </c>
      <c r="I642" s="38">
        <f>VLOOKUP($G642,[1]食材檔!$B$1:$I$65536,3,FALSE)</f>
        <v>1000</v>
      </c>
      <c r="J642" s="56">
        <f t="shared" si="35"/>
        <v>42.494999999999997</v>
      </c>
      <c r="K642" s="56"/>
      <c r="L642" s="38" t="str">
        <f>VLOOKUP($G642,[1]食材檔!$B$1:$I$65536,4,FALSE)</f>
        <v>kg</v>
      </c>
      <c r="M642" s="38">
        <f>VLOOKUP($G642,[1]食材檔!$B$1:$I$65536,7,FALSE)</f>
        <v>20</v>
      </c>
      <c r="N642" s="38">
        <f>VLOOKUP($G642,[1]食材檔!$B$1:$I$65536,8,FALSE)</f>
        <v>1</v>
      </c>
      <c r="O642" s="41">
        <f t="shared" si="34"/>
        <v>0.75</v>
      </c>
      <c r="P642" s="42">
        <v>0</v>
      </c>
    </row>
    <row r="643" spans="4:21">
      <c r="E643" s="38" t="s">
        <v>155</v>
      </c>
      <c r="F643" s="39">
        <v>1</v>
      </c>
      <c r="G643" s="39" t="s">
        <v>4</v>
      </c>
      <c r="H643" s="39">
        <f>J643*1000/E602</f>
        <v>0</v>
      </c>
      <c r="I643" s="38"/>
      <c r="J643" s="56"/>
      <c r="K643" s="56"/>
      <c r="L643" s="38" t="s">
        <v>91</v>
      </c>
      <c r="M643" s="38">
        <v>5</v>
      </c>
      <c r="N643" s="38">
        <v>6</v>
      </c>
      <c r="O643" s="41">
        <f t="shared" si="34"/>
        <v>0</v>
      </c>
      <c r="P643" s="42">
        <f>VLOOKUP($G643,[1]食材檔!$B$1:$M$65536,11,FALSE)/100*H643</f>
        <v>0</v>
      </c>
    </row>
    <row r="644" spans="4:21">
      <c r="E644" s="52" t="s">
        <v>5</v>
      </c>
      <c r="F644" s="53"/>
      <c r="G644" s="53" t="s">
        <v>7</v>
      </c>
      <c r="H644" s="52"/>
      <c r="I644" s="52"/>
      <c r="J644" s="54"/>
      <c r="K644" s="54"/>
      <c r="L644" s="52" t="s">
        <v>29</v>
      </c>
      <c r="M644" s="52"/>
      <c r="N644" s="52"/>
      <c r="O644" s="55"/>
      <c r="P644" s="42">
        <f>VLOOKUP($G644,[1]食材檔!$B$1:$M$65536,11,FALSE)/100*H644</f>
        <v>0</v>
      </c>
    </row>
    <row r="645" spans="4:21">
      <c r="E645" s="52"/>
      <c r="F645" s="53"/>
      <c r="G645" s="53" t="s">
        <v>31</v>
      </c>
      <c r="H645" s="52"/>
      <c r="I645" s="52"/>
      <c r="J645" s="54"/>
      <c r="K645" s="54"/>
      <c r="L645" s="52" t="s">
        <v>29</v>
      </c>
      <c r="M645" s="52"/>
      <c r="N645" s="52"/>
      <c r="O645" s="55"/>
      <c r="P645" s="42">
        <f>VLOOKUP($G645,[1]食材檔!$B$1:$M$65536,11,FALSE)/100*H645</f>
        <v>0</v>
      </c>
    </row>
    <row r="646" spans="4:21">
      <c r="E646" s="52"/>
      <c r="F646" s="53"/>
      <c r="G646" s="53" t="s">
        <v>8</v>
      </c>
      <c r="H646" s="52"/>
      <c r="I646" s="52"/>
      <c r="J646" s="54"/>
      <c r="K646" s="54"/>
      <c r="L646" s="52" t="s">
        <v>156</v>
      </c>
      <c r="M646" s="52"/>
      <c r="N646" s="52"/>
      <c r="O646" s="55"/>
      <c r="P646" s="42">
        <f>VLOOKUP($G646,[1]食材檔!$B$1:$M$65536,11,FALSE)/100*H646</f>
        <v>0</v>
      </c>
    </row>
    <row r="647" spans="4:21">
      <c r="D647" s="16"/>
      <c r="E647" s="19">
        <f>VLOOKUP($H$648,[1]人數!$L$1:$S$65536,6,FALSE)</f>
        <v>1148</v>
      </c>
      <c r="F647" s="20">
        <f>VLOOKUP($H$648,[1]人數!$L$1:$S$65536,7,FALSE)</f>
        <v>1131</v>
      </c>
      <c r="G647" s="21"/>
    </row>
    <row r="648" spans="4:21">
      <c r="D648" s="16"/>
      <c r="E648" s="4">
        <f>VLOOKUP($H$648,[1]人數!$L$1:$S$65536,8,FALSE)</f>
        <v>2279</v>
      </c>
      <c r="G648" s="22">
        <f>[1]麗山菜單!B17</f>
        <v>45065</v>
      </c>
      <c r="H648" s="23" t="str">
        <f>VLOOKUP(G4,[1]麗山菜單!A17:I17,3,TRUE)</f>
        <v>五</v>
      </c>
      <c r="J648" s="24"/>
      <c r="K648" s="24"/>
      <c r="L648" s="13" t="str">
        <f>VLOOKUP(G648,[1]麗山菜單!A17:I17,4,TRUE)</f>
        <v>有機糙米飯</v>
      </c>
    </row>
    <row r="649" spans="4:21">
      <c r="D649" s="61" t="s">
        <v>10</v>
      </c>
      <c r="E649" s="26" t="s">
        <v>93</v>
      </c>
      <c r="F649" s="7" t="s">
        <v>1</v>
      </c>
      <c r="G649" s="26" t="s">
        <v>2</v>
      </c>
      <c r="H649" s="26" t="s">
        <v>11</v>
      </c>
      <c r="I649" s="27" t="s">
        <v>12</v>
      </c>
      <c r="J649" s="28" t="s">
        <v>157</v>
      </c>
      <c r="K649" s="28"/>
      <c r="L649" s="29" t="s">
        <v>99</v>
      </c>
      <c r="M649" s="30" t="s">
        <v>124</v>
      </c>
      <c r="N649" s="31" t="s">
        <v>16</v>
      </c>
      <c r="O649" s="32" t="s">
        <v>17</v>
      </c>
      <c r="P649" s="33" t="s">
        <v>18</v>
      </c>
      <c r="Q649" s="13" t="s">
        <v>128</v>
      </c>
      <c r="R649" s="43">
        <f>SUMIFS(O650:O689,N650:N689,1)</f>
        <v>4</v>
      </c>
      <c r="S649" s="35" t="s">
        <v>20</v>
      </c>
      <c r="T649" s="36">
        <f>R649*2+R650*7+R651*1+R654*8</f>
        <v>42.838636363636361</v>
      </c>
      <c r="U649" s="37">
        <f>T649*4/T652</f>
        <v>0.21048727317975482</v>
      </c>
    </row>
    <row r="650" spans="4:21">
      <c r="D650" s="2">
        <f>SUM(H650:H661)</f>
        <v>135</v>
      </c>
      <c r="E650" s="38" t="str">
        <f>VLOOKUP(G648,[1]麗山菜單!B17:H17,4,FALSE)</f>
        <v>拉油里肌</v>
      </c>
      <c r="F650" s="39">
        <f>VLOOKUP($E$650,[1]明細總表!$C$1:$AB$65536,2,FALSE)</f>
        <v>1</v>
      </c>
      <c r="G650" s="9" t="str">
        <f>VLOOKUP($E$650,[1]明細總表!$C$1:$AB$65536,3,FALSE)</f>
        <v>里肌肉片</v>
      </c>
      <c r="H650" s="9">
        <f>VLOOKUP($E$650,[1]明細總表!$C$1:$AB$65536,4,FALSE)</f>
        <v>75</v>
      </c>
      <c r="I650" s="8">
        <f>VLOOKUP($G650,[1]食材檔!$B$1:$I$65536,3,FALSE)</f>
        <v>75</v>
      </c>
      <c r="J650" s="45">
        <f t="shared" ref="J650:J688" si="36">H650*$E$648/I650</f>
        <v>2279</v>
      </c>
      <c r="K650" s="45"/>
      <c r="L650" s="8" t="str">
        <f>VLOOKUP($G650,[1]食材檔!$B$1:$I$65536,4,FALSE)</f>
        <v>片</v>
      </c>
      <c r="M650" s="8">
        <f>VLOOKUP($G650,[1]食材檔!$B$1:$I$65536,7,FALSE)</f>
        <v>35</v>
      </c>
      <c r="N650" s="8">
        <f>VLOOKUP($G650,[1]食材檔!$B$1:$I$65536,8,FALSE)</f>
        <v>2</v>
      </c>
      <c r="O650" s="76">
        <f t="shared" ref="O650:O688" si="37">H650/M650</f>
        <v>2.1428571428571428</v>
      </c>
      <c r="P650" s="42">
        <f>VLOOKUP($G650,[1]食材檔!$B$1:$M$65536,11,FALSE)/100*H650</f>
        <v>3</v>
      </c>
      <c r="Q650" s="13" t="s">
        <v>21</v>
      </c>
      <c r="R650" s="62">
        <f>SUMIFS(O650:O689,N650:N689,2)</f>
        <v>4.8162337662337658</v>
      </c>
      <c r="S650" s="35" t="s">
        <v>130</v>
      </c>
      <c r="T650" s="44">
        <f>R650*5+R653*5+R654*8</f>
        <v>35.581168831168824</v>
      </c>
      <c r="U650" s="37">
        <f>T650*9/T652</f>
        <v>0.39336247927120793</v>
      </c>
    </row>
    <row r="651" spans="4:21">
      <c r="E651" s="51"/>
      <c r="F651" s="39"/>
      <c r="G651" s="39">
        <f>VLOOKUP($E$650,[1]明細總表!$C$1:$AB$65536,5,FALSE)</f>
        <v>0</v>
      </c>
      <c r="H651" s="9">
        <f>VLOOKUP($E$650,[1]明細總表!$C$1:$AB$65536,6,FALSE)</f>
        <v>0</v>
      </c>
      <c r="I651" s="38">
        <f>VLOOKUP($G651,[1]食材檔!$B$1:$I$65536,3,FALSE)</f>
        <v>0</v>
      </c>
      <c r="J651" s="56" t="e">
        <f t="shared" si="36"/>
        <v>#DIV/0!</v>
      </c>
      <c r="K651" s="56"/>
      <c r="L651" s="38">
        <f>VLOOKUP($G651,[1]食材檔!$B$1:$I$65536,4,FALSE)</f>
        <v>0</v>
      </c>
      <c r="M651" s="38">
        <f>VLOOKUP($G651,[1]食材檔!$B$1:$I$65536,7,FALSE)</f>
        <v>0</v>
      </c>
      <c r="N651" s="38">
        <f>VLOOKUP($G651,[1]食材檔!$B$1:$I$65536,8,FALSE)</f>
        <v>0</v>
      </c>
      <c r="O651" s="41" t="e">
        <f t="shared" si="37"/>
        <v>#DIV/0!</v>
      </c>
      <c r="P651" s="42">
        <f>VLOOKUP($G651,[1]食材檔!$B$1:$M$65536,11,FALSE)/100*H651</f>
        <v>0</v>
      </c>
      <c r="Q651" s="13" t="s">
        <v>131</v>
      </c>
      <c r="R651" s="46">
        <f>SUMIFS(O650:O689,N650:N689,3)</f>
        <v>1.125</v>
      </c>
      <c r="S651" s="35" t="s">
        <v>132</v>
      </c>
      <c r="T651" s="44">
        <f>R649*15+R651*5+15+R654*12</f>
        <v>80.625</v>
      </c>
      <c r="U651" s="37">
        <f>T651*4/T652</f>
        <v>0.39615024754903722</v>
      </c>
    </row>
    <row r="652" spans="4:21">
      <c r="E652" s="51"/>
      <c r="F652" s="39"/>
      <c r="G652" s="39">
        <f>VLOOKUP($E$650,[1]明細總表!$C$1:$AB$65536,7,FALSE)</f>
        <v>0</v>
      </c>
      <c r="H652" s="9">
        <f>VLOOKUP($E$650,[1]明細總表!$C$1:$AB$65536,8,FALSE)</f>
        <v>0</v>
      </c>
      <c r="I652" s="38">
        <f>VLOOKUP($G652,[1]食材檔!$B$1:$I$65536,3,FALSE)</f>
        <v>0</v>
      </c>
      <c r="J652" s="56" t="e">
        <f t="shared" si="36"/>
        <v>#DIV/0!</v>
      </c>
      <c r="K652" s="56"/>
      <c r="L652" s="38">
        <f>VLOOKUP($G652,[1]食材檔!$B$1:$I$65536,4,FALSE)</f>
        <v>0</v>
      </c>
      <c r="M652" s="38">
        <f>VLOOKUP($G652,[1]食材檔!$B$1:$I$65536,7,FALSE)</f>
        <v>0</v>
      </c>
      <c r="N652" s="38">
        <f>VLOOKUP($G652,[1]食材檔!$B$1:$I$65536,8,FALSE)</f>
        <v>0</v>
      </c>
      <c r="O652" s="41" t="e">
        <f t="shared" si="37"/>
        <v>#DIV/0!</v>
      </c>
      <c r="P652" s="42">
        <f>VLOOKUP($G652,[1]食材檔!$B$1:$M$65536,11,FALSE)/100*H652</f>
        <v>0</v>
      </c>
      <c r="Q652" s="13" t="s">
        <v>110</v>
      </c>
      <c r="R652" s="46">
        <f>SUMIFS(O650:O689,N650:N689,4)+1</f>
        <v>1</v>
      </c>
      <c r="S652" s="47" t="s">
        <v>25</v>
      </c>
      <c r="T652" s="44">
        <f>T649*4+T650*9+T651*4</f>
        <v>814.08506493506491</v>
      </c>
      <c r="U652" s="37">
        <f>U649+U650+U651</f>
        <v>1</v>
      </c>
    </row>
    <row r="653" spans="4:21">
      <c r="E653" s="51"/>
      <c r="F653" s="39"/>
      <c r="G653" s="39">
        <f>VLOOKUP($E$650,[1]明細總表!$C$1:$AB$65536,9,FALSE)</f>
        <v>0</v>
      </c>
      <c r="H653" s="9">
        <f>VLOOKUP($E$650,[1]明細總表!$C$1:$AB$65536,10,FALSE)</f>
        <v>0</v>
      </c>
      <c r="I653" s="38">
        <f>VLOOKUP($G653,[1]食材檔!$B$1:$I$65536,3,FALSE)</f>
        <v>0</v>
      </c>
      <c r="J653" s="56" t="e">
        <f t="shared" si="36"/>
        <v>#DIV/0!</v>
      </c>
      <c r="K653" s="56"/>
      <c r="L653" s="38">
        <f>VLOOKUP($G653,[1]食材檔!$B$1:$I$65536,4,FALSE)</f>
        <v>0</v>
      </c>
      <c r="M653" s="38">
        <f>VLOOKUP($G653,[1]食材檔!$B$1:$I$65536,7,FALSE)</f>
        <v>0</v>
      </c>
      <c r="N653" s="38">
        <f>VLOOKUP($G653,[1]食材檔!$B$1:$I$65536,8,FALSE)</f>
        <v>0</v>
      </c>
      <c r="O653" s="41" t="e">
        <f t="shared" si="37"/>
        <v>#DIV/0!</v>
      </c>
      <c r="P653" s="42">
        <f>VLOOKUP($G653,[1]食材檔!$B$1:$M$65536,11,FALSE)/100*H653</f>
        <v>0</v>
      </c>
      <c r="Q653" s="13" t="s">
        <v>26</v>
      </c>
      <c r="R653" s="46">
        <f>SUMIFS(O650:O689,N650:N689,6)+2.3</f>
        <v>2.2999999999999998</v>
      </c>
    </row>
    <row r="654" spans="4:21">
      <c r="E654" s="51"/>
      <c r="F654" s="39"/>
      <c r="G654" s="39">
        <f>VLOOKUP($E$650,[1]明細總表!$C$1:$AB$65536,11,FALSE)</f>
        <v>0</v>
      </c>
      <c r="H654" s="9">
        <f>VLOOKUP($E$650,[1]明細總表!$C$1:$AB$65536,12,FALSE)</f>
        <v>0</v>
      </c>
      <c r="I654" s="38">
        <f>VLOOKUP($G654,[1]食材檔!$B$1:$I$65536,3,FALSE)</f>
        <v>0</v>
      </c>
      <c r="J654" s="56" t="e">
        <f t="shared" si="36"/>
        <v>#DIV/0!</v>
      </c>
      <c r="K654" s="56"/>
      <c r="L654" s="38">
        <f>VLOOKUP($G654,[1]食材檔!$B$1:$I$65536,4,FALSE)</f>
        <v>0</v>
      </c>
      <c r="M654" s="38">
        <f>VLOOKUP($G654,[1]食材檔!$B$1:$I$65536,7,FALSE)</f>
        <v>0</v>
      </c>
      <c r="N654" s="38">
        <f>VLOOKUP($G654,[1]食材檔!$B$1:$I$65536,8,FALSE)</f>
        <v>0</v>
      </c>
      <c r="O654" s="41" t="e">
        <f t="shared" si="37"/>
        <v>#DIV/0!</v>
      </c>
      <c r="P654" s="42">
        <f>VLOOKUP($G654,[1]食材檔!$B$1:$M$65536,11,FALSE)/100*H654</f>
        <v>0</v>
      </c>
      <c r="Q654" s="47" t="s">
        <v>134</v>
      </c>
      <c r="R654" s="48">
        <f>SUMIFS(O650:O689,N650:N689,5)</f>
        <v>0</v>
      </c>
    </row>
    <row r="655" spans="4:21">
      <c r="E655" s="51"/>
      <c r="F655" s="39"/>
      <c r="G655" s="39">
        <f>VLOOKUP($E$650,[1]明細總表!$C$1:$AB$65536,13,FALSE)</f>
        <v>0</v>
      </c>
      <c r="H655" s="9">
        <f>VLOOKUP($E$650,[1]明細總表!$C$1:$AB$65536,14,FALSE)</f>
        <v>0</v>
      </c>
      <c r="I655" s="38">
        <f>VLOOKUP($G655,[1]食材檔!$B$1:$I$65536,3,FALSE)</f>
        <v>0</v>
      </c>
      <c r="J655" s="56" t="e">
        <f t="shared" si="36"/>
        <v>#DIV/0!</v>
      </c>
      <c r="K655" s="56"/>
      <c r="L655" s="38">
        <f>VLOOKUP($G655,[1]食材檔!$B$1:$I$65536,4,FALSE)</f>
        <v>0</v>
      </c>
      <c r="M655" s="38">
        <f>VLOOKUP($G655,[1]食材檔!$B$1:$I$65536,7,FALSE)</f>
        <v>0</v>
      </c>
      <c r="N655" s="38">
        <f>VLOOKUP($G655,[1]食材檔!$B$1:$I$65536,8,FALSE)</f>
        <v>0</v>
      </c>
      <c r="O655" s="41" t="e">
        <f t="shared" si="37"/>
        <v>#DIV/0!</v>
      </c>
      <c r="P655" s="42">
        <f>VLOOKUP($G655,[1]食材檔!$B$1:$M$65536,11,FALSE)/100*H655</f>
        <v>0</v>
      </c>
      <c r="Q655" s="49" t="s">
        <v>18</v>
      </c>
      <c r="R655" s="50">
        <f>SUM(P650:P692)</f>
        <v>133.13000000000002</v>
      </c>
    </row>
    <row r="656" spans="4:21">
      <c r="E656" s="51"/>
      <c r="F656" s="39"/>
      <c r="G656" s="39">
        <f>VLOOKUP($E$650,[1]明細總表!$C$1:$AB$65536,15,FALSE)</f>
        <v>0</v>
      </c>
      <c r="H656" s="39">
        <f>VLOOKUP($E$650,[1]明細總表!$C$1:$AB$65536,16,FALSE)</f>
        <v>0</v>
      </c>
      <c r="I656" s="38">
        <f>VLOOKUP($G656,[1]食材檔!$B$1:$I$65536,3,FALSE)</f>
        <v>0</v>
      </c>
      <c r="J656" s="56" t="e">
        <f t="shared" si="36"/>
        <v>#DIV/0!</v>
      </c>
      <c r="K656" s="56"/>
      <c r="L656" s="38">
        <f>VLOOKUP($G656,[1]食材檔!$B$1:$I$65536,4,FALSE)</f>
        <v>0</v>
      </c>
      <c r="M656" s="38">
        <f>VLOOKUP($G656,[1]食材檔!$B$1:$I$65536,7,FALSE)</f>
        <v>0</v>
      </c>
      <c r="N656" s="38">
        <f>VLOOKUP($G656,[1]食材檔!$B$1:$I$65536,8,FALSE)</f>
        <v>0</v>
      </c>
      <c r="O656" s="41" t="e">
        <f t="shared" si="37"/>
        <v>#DIV/0!</v>
      </c>
      <c r="P656" s="42">
        <f>VLOOKUP($G656,[1]食材檔!$B$1:$M$65536,11,FALSE)/100*H656</f>
        <v>0</v>
      </c>
      <c r="Q656" s="49"/>
    </row>
    <row r="657" spans="4:22">
      <c r="E657" s="38"/>
      <c r="F657" s="39"/>
      <c r="G657" s="39">
        <f>VLOOKUP($E$650,[1]明細總表!$C$1:$AB$65536,17,FALSE)</f>
        <v>0</v>
      </c>
      <c r="H657" s="39">
        <f>VLOOKUP($E$650,[1]明細總表!$C$1:$AB$65536,18,FALSE)</f>
        <v>0</v>
      </c>
      <c r="I657" s="38">
        <f>VLOOKUP($G657,[1]食材檔!$B$1:$I$65536,3,FALSE)</f>
        <v>0</v>
      </c>
      <c r="J657" s="56" t="e">
        <f t="shared" si="36"/>
        <v>#DIV/0!</v>
      </c>
      <c r="K657" s="56"/>
      <c r="L657" s="38">
        <f>VLOOKUP($G657,[1]食材檔!$B$1:$I$65536,4,FALSE)</f>
        <v>0</v>
      </c>
      <c r="M657" s="38">
        <f>VLOOKUP($G657,[1]食材檔!$B$1:$I$65536,7,FALSE)</f>
        <v>0</v>
      </c>
      <c r="N657" s="38">
        <f>VLOOKUP($G657,[1]食材檔!$B$1:$I$65536,8,FALSE)</f>
        <v>0</v>
      </c>
      <c r="O657" s="41" t="e">
        <f t="shared" si="37"/>
        <v>#DIV/0!</v>
      </c>
      <c r="P657" s="42">
        <f>VLOOKUP($G657,[1]食材檔!$B$1:$M$65536,11,FALSE)/100*H657</f>
        <v>0</v>
      </c>
    </row>
    <row r="658" spans="4:22">
      <c r="E658" s="38"/>
      <c r="F658" s="39"/>
      <c r="G658" s="39">
        <f>VLOOKUP($E$650,[1]明細總表!$C$1:$AB$65536,19,FALSE)</f>
        <v>0</v>
      </c>
      <c r="H658" s="39">
        <f>VLOOKUP($E$650,[1]明細總表!$C$1:$AB$65536,20,FALSE)</f>
        <v>0</v>
      </c>
      <c r="I658" s="38">
        <f>VLOOKUP($G658,[1]食材檔!$B$1:$I$65536,3,FALSE)</f>
        <v>0</v>
      </c>
      <c r="J658" s="56" t="e">
        <f t="shared" si="36"/>
        <v>#DIV/0!</v>
      </c>
      <c r="K658" s="56"/>
      <c r="L658" s="38">
        <f>VLOOKUP($G658,[1]食材檔!$B$1:$I$65536,4,FALSE)</f>
        <v>0</v>
      </c>
      <c r="M658" s="38">
        <f>VLOOKUP($G658,[1]食材檔!$B$1:$I$65536,7,FALSE)</f>
        <v>0</v>
      </c>
      <c r="N658" s="38">
        <f>VLOOKUP($G658,[1]食材檔!$B$1:$I$65536,8,FALSE)</f>
        <v>0</v>
      </c>
      <c r="O658" s="41" t="e">
        <f t="shared" si="37"/>
        <v>#DIV/0!</v>
      </c>
      <c r="P658" s="42">
        <f>VLOOKUP($G658,[1]食材檔!$B$1:$M$65536,11,FALSE)/100*H658</f>
        <v>0</v>
      </c>
    </row>
    <row r="659" spans="4:22">
      <c r="E659" s="38"/>
      <c r="F659" s="39"/>
      <c r="G659" s="39">
        <f>VLOOKUP($E$650,[1]明細總表!$C$1:$AB$65536,21,FALSE)</f>
        <v>0</v>
      </c>
      <c r="H659" s="39">
        <f>VLOOKUP($E$650,[1]明細總表!$C$1:$AB$65536,22,FALSE)</f>
        <v>0</v>
      </c>
      <c r="I659" s="38">
        <f>VLOOKUP($G659,[1]食材檔!$B$1:$I$65536,3,FALSE)</f>
        <v>0</v>
      </c>
      <c r="J659" s="56" t="e">
        <f t="shared" si="36"/>
        <v>#DIV/0!</v>
      </c>
      <c r="K659" s="56"/>
      <c r="L659" s="38">
        <f>VLOOKUP($G659,[1]食材檔!$B$1:$I$65536,4,FALSE)</f>
        <v>0</v>
      </c>
      <c r="M659" s="38">
        <f>VLOOKUP($G659,[1]食材檔!$B$1:$I$65536,7,FALSE)</f>
        <v>0</v>
      </c>
      <c r="N659" s="38">
        <v>0</v>
      </c>
      <c r="O659" s="41" t="e">
        <f t="shared" si="37"/>
        <v>#DIV/0!</v>
      </c>
      <c r="P659" s="42">
        <f>VLOOKUP($G659,[1]食材檔!$B$1:$M$65536,11,FALSE)/100*H659</f>
        <v>0</v>
      </c>
    </row>
    <row r="660" spans="4:22">
      <c r="E660" s="38"/>
      <c r="F660" s="39"/>
      <c r="G660" s="39">
        <f>VLOOKUP($E$650,[1]明細總表!$C$1:$AB$65536,23,FALSE)</f>
        <v>0</v>
      </c>
      <c r="H660" s="39">
        <f>VLOOKUP($E$650,[1]明細總表!$C$1:$AB$65536,24,FALSE)</f>
        <v>0</v>
      </c>
      <c r="I660" s="38">
        <f>VLOOKUP($G660,[1]食材檔!$B$1:$I$65536,3,FALSE)</f>
        <v>0</v>
      </c>
      <c r="J660" s="56" t="e">
        <f t="shared" si="36"/>
        <v>#DIV/0!</v>
      </c>
      <c r="K660" s="56"/>
      <c r="L660" s="38">
        <f>VLOOKUP($G660,[1]食材檔!$B$1:$I$65536,4,FALSE)</f>
        <v>0</v>
      </c>
      <c r="M660" s="38">
        <f>VLOOKUP($G660,[1]食材檔!$B$1:$I$65536,7,FALSE)</f>
        <v>0</v>
      </c>
      <c r="N660" s="38">
        <f>VLOOKUP($G660,[1]食材檔!$B$1:$I$65536,8,FALSE)</f>
        <v>0</v>
      </c>
      <c r="O660" s="41" t="e">
        <f t="shared" si="37"/>
        <v>#DIV/0!</v>
      </c>
      <c r="P660" s="42">
        <f>VLOOKUP($G660,[1]食材檔!$B$1:$M$65536,11,FALSE)/100*H660</f>
        <v>0</v>
      </c>
    </row>
    <row r="661" spans="4:22">
      <c r="E661" s="38"/>
      <c r="F661" s="39"/>
      <c r="G661" s="9" t="str">
        <f>VLOOKUP($E$650,[1]明細總表!$C$1:$AB$65536,25,FALSE)</f>
        <v>肉片</v>
      </c>
      <c r="H661" s="39">
        <f>VLOOKUP($E$650,[1]明細總表!$C$1:$AB$65536,26,FALSE)</f>
        <v>60</v>
      </c>
      <c r="I661" s="38">
        <f>VLOOKUP($G661,[1]食材檔!$B$1:$I$65536,3,FALSE)</f>
        <v>1000</v>
      </c>
      <c r="J661" s="45">
        <f t="shared" si="36"/>
        <v>136.74</v>
      </c>
      <c r="K661" s="70"/>
      <c r="L661" s="38" t="str">
        <f>VLOOKUP($G661,[1]食材檔!$B$1:$I$65536,4,FALSE)</f>
        <v>kg</v>
      </c>
      <c r="M661" s="38">
        <f>VLOOKUP($G661,[1]食材檔!$B$1:$I$65536,7,FALSE)</f>
        <v>35</v>
      </c>
      <c r="N661" s="38">
        <f>VLOOKUP($G661,[1]食材檔!$B$1:$I$65536,8,FALSE)</f>
        <v>2</v>
      </c>
      <c r="O661" s="41">
        <f t="shared" si="37"/>
        <v>1.7142857142857142</v>
      </c>
      <c r="P661" s="42">
        <f>VLOOKUP($G661,[1]食材檔!$B$1:$M$65536,11,FALSE)/100*H661</f>
        <v>1.7999999999999998</v>
      </c>
    </row>
    <row r="662" spans="4:22">
      <c r="D662" s="2">
        <f>SUM(H662:H671)</f>
        <v>55.5</v>
      </c>
      <c r="E662" s="52" t="str">
        <f>VLOOKUP(G648,[1]麗山菜單!B1:H17,5,FALSE)</f>
        <v>柴魚蒸蛋</v>
      </c>
      <c r="F662" s="53">
        <f>VLOOKUP($E$662,[1]明細總表!$C$1:$AB$65536,2,FALSE)</f>
        <v>2</v>
      </c>
      <c r="G662" s="12" t="str">
        <f>VLOOKUP($E$662,[1]明細總表!$C$1:$AB$65536,3,FALSE)</f>
        <v>CAS液蛋</v>
      </c>
      <c r="H662" s="12">
        <f>VLOOKUP($E$662,[1]明細總表!$C$1:$AB$65536,4,FALSE)</f>
        <v>50</v>
      </c>
      <c r="I662" s="11">
        <f>VLOOKUP($G662,[1]食材檔!$B$1:$I$65536,3,FALSE)</f>
        <v>1000</v>
      </c>
      <c r="J662" s="69">
        <f t="shared" si="36"/>
        <v>113.95</v>
      </c>
      <c r="K662" s="69"/>
      <c r="L662" s="11" t="str">
        <f>VLOOKUP($G662,[1]食材檔!$B$1:$I$65536,4,FALSE)</f>
        <v>kg</v>
      </c>
      <c r="M662" s="52">
        <f>VLOOKUP($G662,[1]食材檔!$B$1:$I$65536,7,FALSE)</f>
        <v>55</v>
      </c>
      <c r="N662" s="52">
        <f>VLOOKUP($G662,[1]食材檔!$B$1:$I$65536,8,FALSE)</f>
        <v>2</v>
      </c>
      <c r="O662" s="55">
        <f t="shared" si="37"/>
        <v>0.90909090909090906</v>
      </c>
      <c r="P662" s="42">
        <f>VLOOKUP($G662,[1]食材檔!$B$1:$M$65536,11,FALSE)/100*H662</f>
        <v>24</v>
      </c>
    </row>
    <row r="663" spans="4:22">
      <c r="E663" s="68"/>
      <c r="F663" s="53"/>
      <c r="G663" s="12" t="str">
        <f>VLOOKUP($E$662,[1]明細總表!$C$1:$AB$65536,5,FALSE)</f>
        <v>柴魚片</v>
      </c>
      <c r="H663" s="12">
        <f>VLOOKUP($E$662,[1]明細總表!$C$1:$AB$65536,6,FALSE)</f>
        <v>0.5</v>
      </c>
      <c r="I663" s="11">
        <f>VLOOKUP($G663,[1]食材檔!$B$1:$I$65536,3,FALSE)</f>
        <v>1000</v>
      </c>
      <c r="J663" s="69">
        <f t="shared" si="36"/>
        <v>1.1395</v>
      </c>
      <c r="K663" s="69"/>
      <c r="L663" s="11" t="str">
        <f>VLOOKUP($G663,[1]食材檔!$B$1:$I$65536,4,FALSE)</f>
        <v>kg</v>
      </c>
      <c r="M663" s="52">
        <f>VLOOKUP($G663,[1]食材檔!$B$1:$I$65536,7,FALSE)</f>
        <v>10</v>
      </c>
      <c r="N663" s="52">
        <f>VLOOKUP($G663,[1]食材檔!$B$1:$I$65536,8,FALSE)</f>
        <v>2</v>
      </c>
      <c r="O663" s="55">
        <f t="shared" si="37"/>
        <v>0.05</v>
      </c>
      <c r="P663" s="42">
        <f>VLOOKUP($G663,[1]食材檔!$B$1:$M$65536,11,FALSE)/100*H663</f>
        <v>0.22</v>
      </c>
    </row>
    <row r="664" spans="4:22">
      <c r="E664" s="68"/>
      <c r="F664" s="53"/>
      <c r="G664" s="75" t="str">
        <f>VLOOKUP($E$662,[1]明細總表!$C$1:$AB$65536,7,FALSE)</f>
        <v>青蔥珠</v>
      </c>
      <c r="H664" s="75">
        <f>VLOOKUP($E$662,[1]明細總表!$C$1:$AB$65536,8,FALSE)</f>
        <v>2</v>
      </c>
      <c r="I664" s="11">
        <f>VLOOKUP($G664,[1]食材檔!$B$1:$I$65536,3,FALSE)</f>
        <v>1000</v>
      </c>
      <c r="J664" s="69">
        <f t="shared" si="36"/>
        <v>4.5579999999999998</v>
      </c>
      <c r="K664" s="69"/>
      <c r="L664" s="11" t="str">
        <f>VLOOKUP($G664,[1]食材檔!$B$1:$I$65536,4,FALSE)</f>
        <v>kg</v>
      </c>
      <c r="M664" s="52">
        <f>VLOOKUP($G664,[1]食材檔!$B$1:$I$65536,7,FALSE)</f>
        <v>100</v>
      </c>
      <c r="N664" s="52">
        <f>VLOOKUP($G664,[1]食材檔!$B$1:$I$65536,8,FALSE)</f>
        <v>3</v>
      </c>
      <c r="O664" s="55">
        <f t="shared" si="37"/>
        <v>0.02</v>
      </c>
      <c r="P664" s="42">
        <f>VLOOKUP($G664,[1]食材檔!$B$1:$M$65536,11,FALSE)/100*H664</f>
        <v>0.94</v>
      </c>
    </row>
    <row r="665" spans="4:22">
      <c r="E665" s="68"/>
      <c r="F665" s="53"/>
      <c r="G665" s="75" t="str">
        <f>VLOOKUP($E$662,[1]明細總表!$C$1:$AB$65536,9,FALSE)</f>
        <v>紅蘿蔔絲</v>
      </c>
      <c r="H665" s="75">
        <f>VLOOKUP($E$662,[1]明細總表!$C$1:$AB$65536,10,FALSE)</f>
        <v>3</v>
      </c>
      <c r="I665" s="11">
        <f>VLOOKUP($G665,[1]食材檔!$B$1:$I$65536,3,FALSE)</f>
        <v>1000</v>
      </c>
      <c r="J665" s="69">
        <f t="shared" si="36"/>
        <v>6.8369999999999997</v>
      </c>
      <c r="K665" s="69"/>
      <c r="L665" s="11" t="str">
        <f>VLOOKUP($G665,[1]食材檔!$B$1:$I$65536,4,FALSE)</f>
        <v>kg</v>
      </c>
      <c r="M665" s="52">
        <f>VLOOKUP($G665,[1]食材檔!$B$1:$I$65536,7,FALSE)</f>
        <v>100</v>
      </c>
      <c r="N665" s="52">
        <f>VLOOKUP($G665,[1]食材檔!$B$1:$I$65536,8,FALSE)</f>
        <v>3</v>
      </c>
      <c r="O665" s="55">
        <f t="shared" si="37"/>
        <v>0.03</v>
      </c>
      <c r="P665" s="42">
        <f>VLOOKUP($G665,[1]食材檔!$B$1:$M$65536,11,FALSE)/100*H665</f>
        <v>0.81</v>
      </c>
    </row>
    <row r="666" spans="4:22">
      <c r="E666" s="52"/>
      <c r="F666" s="53"/>
      <c r="G666" s="12">
        <f>VLOOKUP($E$662,[1]明細總表!$C$1:$AB$65536,11,FALSE)</f>
        <v>0</v>
      </c>
      <c r="H666" s="12">
        <f>VLOOKUP($E$662,[1]明細總表!$C$1:$AB$65536,12,FALSE)</f>
        <v>0</v>
      </c>
      <c r="I666" s="11">
        <f>VLOOKUP($G666,[1]食材檔!$B$1:$I$65536,3,FALSE)</f>
        <v>0</v>
      </c>
      <c r="J666" s="69" t="e">
        <f t="shared" si="36"/>
        <v>#DIV/0!</v>
      </c>
      <c r="K666" s="69"/>
      <c r="L666" s="11">
        <f>VLOOKUP($G666,[1]食材檔!$B$1:$I$65536,4,FALSE)</f>
        <v>0</v>
      </c>
      <c r="M666" s="52">
        <f>VLOOKUP($G666,[1]食材檔!$B$1:$I$65536,7,FALSE)</f>
        <v>0</v>
      </c>
      <c r="N666" s="52">
        <f>VLOOKUP($G666,[1]食材檔!$B$1:$I$65536,8,FALSE)</f>
        <v>0</v>
      </c>
      <c r="O666" s="55" t="e">
        <f t="shared" si="37"/>
        <v>#DIV/0!</v>
      </c>
      <c r="P666" s="42">
        <f>VLOOKUP($G666,[1]食材檔!$B$1:$M$65536,11,FALSE)/100*H666</f>
        <v>0</v>
      </c>
    </row>
    <row r="667" spans="4:22">
      <c r="E667" s="52"/>
      <c r="F667" s="53"/>
      <c r="G667" s="12">
        <f>VLOOKUP($E$662,[1]明細總表!$C$1:$AB$65536,13,FALSE)</f>
        <v>0</v>
      </c>
      <c r="H667" s="12">
        <f>VLOOKUP($E$662,[1]明細總表!$C$1:$AB$65536,14,FALSE)</f>
        <v>0</v>
      </c>
      <c r="I667" s="11">
        <f>VLOOKUP($G667,[1]食材檔!$B$1:$I$65536,3,FALSE)</f>
        <v>0</v>
      </c>
      <c r="J667" s="69" t="e">
        <f t="shared" si="36"/>
        <v>#DIV/0!</v>
      </c>
      <c r="K667" s="69"/>
      <c r="L667" s="11">
        <f>VLOOKUP($G667,[1]食材檔!$B$1:$I$65536,4,FALSE)</f>
        <v>0</v>
      </c>
      <c r="M667" s="52">
        <f>VLOOKUP($G667,[1]食材檔!$B$1:$I$65536,7,FALSE)</f>
        <v>0</v>
      </c>
      <c r="N667" s="52">
        <f>VLOOKUP($G667,[1]食材檔!$B$1:$I$65536,8,FALSE)</f>
        <v>0</v>
      </c>
      <c r="O667" s="55" t="e">
        <f t="shared" si="37"/>
        <v>#DIV/0!</v>
      </c>
      <c r="P667" s="42">
        <f>VLOOKUP($G667,[1]食材檔!$B$1:$M$65536,11,FALSE)/100*H667</f>
        <v>0</v>
      </c>
    </row>
    <row r="668" spans="4:22">
      <c r="E668" s="52"/>
      <c r="F668" s="53"/>
      <c r="G668" s="12">
        <f>VLOOKUP($E$662,[1]明細總表!$C$1:$AB$65536,15,FALSE)</f>
        <v>0</v>
      </c>
      <c r="H668" s="12">
        <f>VLOOKUP($E$662,[1]明細總表!$C$1:$AB$65536,16,FALSE)</f>
        <v>0</v>
      </c>
      <c r="I668" s="11">
        <f>VLOOKUP($G668,[1]食材檔!$B$1:$I$65536,3,FALSE)</f>
        <v>0</v>
      </c>
      <c r="J668" s="69" t="e">
        <f t="shared" si="36"/>
        <v>#DIV/0!</v>
      </c>
      <c r="K668" s="69"/>
      <c r="L668" s="11">
        <f>VLOOKUP($G668,[1]食材檔!$B$1:$I$65536,4,FALSE)</f>
        <v>0</v>
      </c>
      <c r="M668" s="52">
        <f>VLOOKUP($G668,[1]食材檔!$B$1:$I$65536,7,FALSE)</f>
        <v>0</v>
      </c>
      <c r="N668" s="52">
        <f>VLOOKUP($G668,[1]食材檔!$B$1:$I$65536,8,FALSE)</f>
        <v>0</v>
      </c>
      <c r="O668" s="55" t="e">
        <f t="shared" si="37"/>
        <v>#DIV/0!</v>
      </c>
      <c r="P668" s="42">
        <f>VLOOKUP($G668,[1]食材檔!$B$1:$M$65536,11,FALSE)/100*H668</f>
        <v>0</v>
      </c>
    </row>
    <row r="669" spans="4:22">
      <c r="E669" s="52"/>
      <c r="F669" s="53"/>
      <c r="G669" s="12">
        <f>VLOOKUP($E$662,[1]明細總表!$C$1:$AB$65536,17,FALSE)</f>
        <v>0</v>
      </c>
      <c r="H669" s="12">
        <f>VLOOKUP($E$662,[1]明細總表!$C$1:$AB$65536,18,FALSE)</f>
        <v>0</v>
      </c>
      <c r="I669" s="11">
        <f>VLOOKUP($G669,[1]食材檔!$B$1:$I$65536,3,FALSE)</f>
        <v>0</v>
      </c>
      <c r="J669" s="69" t="e">
        <f t="shared" si="36"/>
        <v>#DIV/0!</v>
      </c>
      <c r="K669" s="69"/>
      <c r="L669" s="11">
        <f>VLOOKUP($G669,[1]食材檔!$B$1:$I$65536,4,FALSE)</f>
        <v>0</v>
      </c>
      <c r="M669" s="52">
        <f>VLOOKUP($G669,[1]食材檔!$B$1:$I$65536,7,FALSE)</f>
        <v>0</v>
      </c>
      <c r="N669" s="52">
        <f>VLOOKUP($G669,[1]食材檔!$B$1:$I$65536,8,FALSE)</f>
        <v>0</v>
      </c>
      <c r="O669" s="55" t="e">
        <f t="shared" si="37"/>
        <v>#DIV/0!</v>
      </c>
      <c r="P669" s="42">
        <f>VLOOKUP($G669,[1]食材檔!$B$1:$M$65536,11,FALSE)/100*H669</f>
        <v>0</v>
      </c>
    </row>
    <row r="670" spans="4:22">
      <c r="E670" s="52"/>
      <c r="F670" s="53"/>
      <c r="G670" s="53">
        <f>VLOOKUP($E$662,[1]明細總表!$C$1:$AB$65536,19,FALSE)</f>
        <v>0</v>
      </c>
      <c r="H670" s="53">
        <f>VLOOKUP($E$662,[1]明細總表!$C$1:$AB$65536,20,FALSE)</f>
        <v>0</v>
      </c>
      <c r="I670" s="52">
        <f>VLOOKUP($G670,[1]食材檔!$B$1:$I$65536,3,FALSE)</f>
        <v>0</v>
      </c>
      <c r="J670" s="54" t="e">
        <f t="shared" si="36"/>
        <v>#DIV/0!</v>
      </c>
      <c r="K670" s="54"/>
      <c r="L670" s="52">
        <f>VLOOKUP($G670,[1]食材檔!$B$1:$I$65536,4,FALSE)</f>
        <v>0</v>
      </c>
      <c r="M670" s="52">
        <f>VLOOKUP($G670,[1]食材檔!$B$1:$I$65536,7,FALSE)</f>
        <v>0</v>
      </c>
      <c r="N670" s="52">
        <f>VLOOKUP($G670,[1]食材檔!$B$1:$I$65536,8,FALSE)</f>
        <v>0</v>
      </c>
      <c r="O670" s="55" t="e">
        <f t="shared" si="37"/>
        <v>#DIV/0!</v>
      </c>
      <c r="P670" s="42">
        <f>VLOOKUP($G670,[1]食材檔!$B$1:$M$65536,11,FALSE)/100*H670</f>
        <v>0</v>
      </c>
    </row>
    <row r="671" spans="4:22">
      <c r="E671" s="52"/>
      <c r="F671" s="53"/>
      <c r="G671" s="53">
        <f>VLOOKUP($E$662,[1]明細總表!$C$1:$AB$65536,21,FALSE)</f>
        <v>0</v>
      </c>
      <c r="H671" s="53">
        <f>VLOOKUP($E$662,[1]明細總表!$C$1:$AB$65536,22,FALSE)</f>
        <v>0</v>
      </c>
      <c r="I671" s="52">
        <f>VLOOKUP($G671,[1]食材檔!$B$1:$I$65536,3,FALSE)</f>
        <v>0</v>
      </c>
      <c r="J671" s="54" t="e">
        <f t="shared" si="36"/>
        <v>#DIV/0!</v>
      </c>
      <c r="K671" s="54"/>
      <c r="L671" s="52">
        <f>VLOOKUP($G671,[1]食材檔!$B$1:$I$65536,4,FALSE)</f>
        <v>0</v>
      </c>
      <c r="M671" s="52">
        <f>VLOOKUP($G671,[1]食材檔!$B$1:$I$65536,7,FALSE)</f>
        <v>0</v>
      </c>
      <c r="N671" s="52">
        <f>VLOOKUP($G671,[1]食材檔!$B$1:$I$65536,8,FALSE)</f>
        <v>0</v>
      </c>
      <c r="O671" s="55" t="e">
        <f t="shared" si="37"/>
        <v>#DIV/0!</v>
      </c>
      <c r="P671" s="42">
        <f>VLOOKUP($G671,[1]食材檔!$B$1:$M$65536,11,FALSE)/100*H671</f>
        <v>0</v>
      </c>
    </row>
    <row r="672" spans="4:22">
      <c r="D672" s="13">
        <f>SUM(H672:H676)</f>
        <v>70</v>
      </c>
      <c r="E672" s="38" t="str">
        <f>VLOOKUP(G648,[1]麗山菜單!B17:H17,6,FALSE)</f>
        <v>有機蔬菜</v>
      </c>
      <c r="F672" s="39">
        <f>VLOOKUP($E$672,[1]明細總表!$C$1:$AB$65536,2,FALSE)</f>
        <v>2</v>
      </c>
      <c r="G672" s="39" t="str">
        <f>VLOOKUP($E$672,[1]明細總表!$C$1:$AB$65536,3,FALSE)</f>
        <v>有機蔬菜(切)</v>
      </c>
      <c r="H672" s="39">
        <f>VLOOKUP($E$672,[1]明細總表!$C$1:$AB$65536,4,FALSE)</f>
        <v>69.5</v>
      </c>
      <c r="I672" s="38">
        <f>VLOOKUP($G672,[1]食材檔!$B$1:$I$65536,3,FALSE)</f>
        <v>1000</v>
      </c>
      <c r="J672" s="56">
        <f t="shared" si="36"/>
        <v>158.3905</v>
      </c>
      <c r="K672" s="56"/>
      <c r="L672" s="38" t="str">
        <f>VLOOKUP($G672,[1]食材檔!$B$1:$I$65536,4,FALSE)</f>
        <v>kg</v>
      </c>
      <c r="M672" s="38">
        <f>VLOOKUP($G672,[1]食材檔!$B$1:$I$65536,7,FALSE)</f>
        <v>100</v>
      </c>
      <c r="N672" s="38">
        <f>VLOOKUP($G672,[1]食材檔!$B$1:$I$65536,8,FALSE)</f>
        <v>3</v>
      </c>
      <c r="O672" s="41">
        <f t="shared" si="37"/>
        <v>0.69499999999999995</v>
      </c>
      <c r="P672" s="42">
        <f>VLOOKUP($G672,[1]食材檔!$B$1:$M$65536,11,FALSE)/100*H672</f>
        <v>87.570000000000007</v>
      </c>
      <c r="V672" s="57">
        <f>E647/E648*J672</f>
        <v>79.786000000000001</v>
      </c>
    </row>
    <row r="673" spans="4:22">
      <c r="E673" s="38"/>
      <c r="F673" s="39"/>
      <c r="G673" s="39" t="str">
        <f>VLOOKUP($E$672,[1]明細總表!$C$1:$AB$65536,5,FALSE)</f>
        <v>蒜末</v>
      </c>
      <c r="H673" s="39">
        <f>VLOOKUP($E$672,[1]明細總表!$C$1:$AB$65536,6,FALSE)</f>
        <v>0.5</v>
      </c>
      <c r="I673" s="38">
        <f>VLOOKUP($G673,[1]食材檔!$B$1:$I$65536,3,FALSE)</f>
        <v>1000</v>
      </c>
      <c r="J673" s="56">
        <f t="shared" si="36"/>
        <v>1.1395</v>
      </c>
      <c r="K673" s="56"/>
      <c r="L673" s="38" t="str">
        <f>VLOOKUP($G673,[1]食材檔!$B$1:$I$65536,4,FALSE)</f>
        <v>kg</v>
      </c>
      <c r="M673" s="38">
        <f>VLOOKUP($G673,[1]食材檔!$B$1:$I$65536,7,FALSE)</f>
        <v>100</v>
      </c>
      <c r="N673" s="38">
        <f>VLOOKUP($G673,[1]食材檔!$B$1:$I$65536,8,FALSE)</f>
        <v>3</v>
      </c>
      <c r="O673" s="41">
        <f t="shared" si="37"/>
        <v>5.0000000000000001E-3</v>
      </c>
      <c r="P673" s="42">
        <f>VLOOKUP($G673,[1]食材檔!$B$1:$M$65536,11,FALSE)/100*H673</f>
        <v>5.5E-2</v>
      </c>
      <c r="V673" s="58">
        <f>F647/E648*J672</f>
        <v>78.604500000000002</v>
      </c>
    </row>
    <row r="674" spans="4:22">
      <c r="E674" s="38"/>
      <c r="F674" s="39"/>
      <c r="G674" s="39">
        <f>VLOOKUP($E$672,[1]明細總表!$C$1:$AB$65536,7,FALSE)</f>
        <v>0</v>
      </c>
      <c r="H674" s="39">
        <f>VLOOKUP($E$672,[1]明細總表!$C$1:$AB$65536,8,FALSE)</f>
        <v>0</v>
      </c>
      <c r="I674" s="38">
        <f>VLOOKUP($G674,[1]食材檔!$B$1:$I$65536,3,FALSE)</f>
        <v>0</v>
      </c>
      <c r="J674" s="56" t="e">
        <f t="shared" si="36"/>
        <v>#DIV/0!</v>
      </c>
      <c r="K674" s="56"/>
      <c r="L674" s="38">
        <f>VLOOKUP($G674,[1]食材檔!$B$1:$I$65536,4,FALSE)</f>
        <v>0</v>
      </c>
      <c r="M674" s="38">
        <f>VLOOKUP($G674,[1]食材檔!$B$1:$I$65536,7,FALSE)</f>
        <v>0</v>
      </c>
      <c r="N674" s="38">
        <f>VLOOKUP($G674,[1]食材檔!$B$1:$I$65536,8,FALSE)</f>
        <v>0</v>
      </c>
      <c r="O674" s="41" t="e">
        <f t="shared" si="37"/>
        <v>#DIV/0!</v>
      </c>
      <c r="P674" s="42">
        <f>VLOOKUP($G674,[1]食材檔!$B$1:$M$65536,11,FALSE)/100*H674</f>
        <v>0</v>
      </c>
    </row>
    <row r="675" spans="4:22">
      <c r="E675" s="38"/>
      <c r="F675" s="39"/>
      <c r="G675" s="39">
        <f>VLOOKUP($E$672,[1]明細總表!$C$1:$AB$65536,9,FALSE)</f>
        <v>0</v>
      </c>
      <c r="H675" s="39">
        <f>VLOOKUP($E$672,[1]明細總表!$C$1:$AB$65536,10,FALSE)</f>
        <v>0</v>
      </c>
      <c r="I675" s="38">
        <f>VLOOKUP($G675,[1]食材檔!$B$1:$I$65536,3,FALSE)</f>
        <v>0</v>
      </c>
      <c r="J675" s="56" t="e">
        <f t="shared" si="36"/>
        <v>#DIV/0!</v>
      </c>
      <c r="K675" s="56"/>
      <c r="L675" s="38">
        <f>VLOOKUP($G675,[1]食材檔!$B$1:$I$65536,4,FALSE)</f>
        <v>0</v>
      </c>
      <c r="M675" s="38">
        <f>VLOOKUP($G675,[1]食材檔!$B$1:$I$65536,7,FALSE)</f>
        <v>0</v>
      </c>
      <c r="N675" s="38">
        <f>VLOOKUP($G675,[1]食材檔!$B$1:$I$65536,8,FALSE)</f>
        <v>0</v>
      </c>
      <c r="O675" s="41" t="e">
        <f t="shared" si="37"/>
        <v>#DIV/0!</v>
      </c>
      <c r="P675" s="42">
        <f>VLOOKUP($G675,[1]食材檔!$B$1:$M$65536,11,FALSE)/100*H675</f>
        <v>0</v>
      </c>
    </row>
    <row r="676" spans="4:22">
      <c r="E676" s="38"/>
      <c r="F676" s="39"/>
      <c r="G676" s="39">
        <f>VLOOKUP($E$672,[1]明細總表!$C$1:$AB$65536,11,FALSE)</f>
        <v>0</v>
      </c>
      <c r="H676" s="39">
        <f>VLOOKUP($E$672,[1]明細總表!$C$1:$AB$65536,12,FALSE)</f>
        <v>0</v>
      </c>
      <c r="I676" s="38">
        <f>VLOOKUP($G676,[1]食材檔!$B$1:$I$65536,3,FALSE)</f>
        <v>0</v>
      </c>
      <c r="J676" s="56" t="e">
        <f t="shared" si="36"/>
        <v>#DIV/0!</v>
      </c>
      <c r="K676" s="56"/>
      <c r="L676" s="38">
        <f>VLOOKUP($G676,[1]食材檔!$B$1:$I$65536,4,FALSE)</f>
        <v>0</v>
      </c>
      <c r="M676" s="38">
        <f>VLOOKUP($G676,[1]食材檔!$B$1:$I$65536,7,FALSE)</f>
        <v>0</v>
      </c>
      <c r="N676" s="38">
        <f>VLOOKUP($G676,[1]食材檔!$B$1:$I$65536,8,FALSE)</f>
        <v>0</v>
      </c>
      <c r="O676" s="41" t="e">
        <f t="shared" si="37"/>
        <v>#DIV/0!</v>
      </c>
      <c r="P676" s="42">
        <f>VLOOKUP($G676,[1]食材檔!$B$1:$M$65536,11,FALSE)/100*H676</f>
        <v>0</v>
      </c>
    </row>
    <row r="677" spans="4:22">
      <c r="D677" s="13">
        <f>SUM(H677:H686)</f>
        <v>38.5</v>
      </c>
      <c r="E677" s="52" t="str">
        <f>VLOOKUP(G648,[1]麗山菜單!B17:H17,7,FALSE)</f>
        <v>白菜羹</v>
      </c>
      <c r="F677" s="53">
        <f>VLOOKUP($E$677,[1]明細總表!$C$1:$AB$65536,2,FALSE)</f>
        <v>6</v>
      </c>
      <c r="G677" s="53" t="str">
        <f>VLOOKUP($E$677,[1]明細總表!$C$1:$AB$65536,3,FALSE)</f>
        <v>竹筍絲</v>
      </c>
      <c r="H677" s="53">
        <f>VLOOKUP($E$677,[1]明細總表!$C$1:$AB$65536,4,FALSE)</f>
        <v>8</v>
      </c>
      <c r="I677" s="52">
        <f>VLOOKUP($G677,[1]食材檔!$B$1:$I$65536,3,FALSE)</f>
        <v>1000</v>
      </c>
      <c r="J677" s="54">
        <f t="shared" si="36"/>
        <v>18.231999999999999</v>
      </c>
      <c r="K677" s="54"/>
      <c r="L677" s="52" t="str">
        <f>VLOOKUP($G677,[1]食材檔!$B$1:$I$65536,4,FALSE)</f>
        <v>kg</v>
      </c>
      <c r="M677" s="52">
        <f>VLOOKUP($G677,[1]食材檔!$B$1:$I$65536,7,FALSE)</f>
        <v>100</v>
      </c>
      <c r="N677" s="52">
        <f>VLOOKUP($G677,[1]食材檔!$B$1:$I$65536,8,FALSE)</f>
        <v>3</v>
      </c>
      <c r="O677" s="55">
        <f t="shared" si="37"/>
        <v>0.08</v>
      </c>
      <c r="P677" s="42">
        <f>VLOOKUP($G677,[1]食材檔!$B$1:$M$65536,11,FALSE)/100*H677</f>
        <v>0.88</v>
      </c>
      <c r="R677" s="93"/>
    </row>
    <row r="678" spans="4:22">
      <c r="E678" s="52"/>
      <c r="F678" s="53"/>
      <c r="G678" s="53" t="str">
        <f>VLOOKUP($E$677,[1]明細總表!$C$1:$AB$65536,5,FALSE)</f>
        <v>大白菜段</v>
      </c>
      <c r="H678" s="53">
        <f>VLOOKUP($E$677,[1]明細總表!$C$1:$AB$65536,6,FALSE)</f>
        <v>22</v>
      </c>
      <c r="I678" s="52">
        <f>VLOOKUP($G678,[1]食材檔!$B$1:$I$65536,3,FALSE)</f>
        <v>1000</v>
      </c>
      <c r="J678" s="54">
        <f t="shared" si="36"/>
        <v>50.137999999999998</v>
      </c>
      <c r="K678" s="54"/>
      <c r="L678" s="52" t="str">
        <f>VLOOKUP($G678,[1]食材檔!$B$1:$I$65536,4,FALSE)</f>
        <v>kg</v>
      </c>
      <c r="M678" s="52">
        <f>VLOOKUP($G678,[1]食材檔!$B$1:$I$65536,7,FALSE)</f>
        <v>100</v>
      </c>
      <c r="N678" s="52">
        <f>VLOOKUP($G678,[1]食材檔!$B$1:$I$65536,8,FALSE)</f>
        <v>3</v>
      </c>
      <c r="O678" s="55">
        <f t="shared" si="37"/>
        <v>0.22</v>
      </c>
      <c r="P678" s="42">
        <f>VLOOKUP($G678,[1]食材檔!$B$1:$M$65536,11,FALSE)/100*H678</f>
        <v>8.8000000000000007</v>
      </c>
      <c r="R678" s="93"/>
    </row>
    <row r="679" spans="4:22">
      <c r="E679" s="52"/>
      <c r="F679" s="53"/>
      <c r="G679" s="53" t="str">
        <f>VLOOKUP($E$677,[1]明細總表!$C$1:$AB$65536,7,FALSE)</f>
        <v>金針菇</v>
      </c>
      <c r="H679" s="53">
        <f>VLOOKUP($E$677,[1]明細總表!$C$1:$AB$65536,8,FALSE)</f>
        <v>3</v>
      </c>
      <c r="I679" s="52">
        <f>VLOOKUP($G679,[1]食材檔!$B$1:$I$65536,3,FALSE)</f>
        <v>1000</v>
      </c>
      <c r="J679" s="54">
        <f t="shared" si="36"/>
        <v>6.8369999999999997</v>
      </c>
      <c r="K679" s="54"/>
      <c r="L679" s="52" t="str">
        <f>VLOOKUP($G679,[1]食材檔!$B$1:$I$65536,4,FALSE)</f>
        <v>kg</v>
      </c>
      <c r="M679" s="52">
        <f>VLOOKUP($G679,[1]食材檔!$B$1:$I$65536,7,FALSE)</f>
        <v>100</v>
      </c>
      <c r="N679" s="52">
        <f>VLOOKUP($G679,[1]食材檔!$B$1:$I$65536,8,FALSE)</f>
        <v>3</v>
      </c>
      <c r="O679" s="55">
        <f t="shared" si="37"/>
        <v>0.03</v>
      </c>
      <c r="P679" s="42">
        <f>VLOOKUP($G679,[1]食材檔!$B$1:$M$65536,11,FALSE)/100*H679</f>
        <v>0.03</v>
      </c>
      <c r="R679" s="93"/>
    </row>
    <row r="680" spans="4:22">
      <c r="E680" s="52"/>
      <c r="F680" s="53"/>
      <c r="G680" s="53" t="str">
        <f>VLOOKUP($E$677,[1]明細總表!$C$1:$AB$65536,9,FALSE)</f>
        <v>香菇原件</v>
      </c>
      <c r="H680" s="53">
        <f>VLOOKUP($E$677,[1]明細總表!$C$1:$AB$65536,10,FALSE)</f>
        <v>4</v>
      </c>
      <c r="I680" s="52">
        <f>VLOOKUP($G680,[1]食材檔!$B$1:$I$65536,3,FALSE)</f>
        <v>1000</v>
      </c>
      <c r="J680" s="54">
        <f t="shared" si="36"/>
        <v>9.1159999999999997</v>
      </c>
      <c r="K680" s="54"/>
      <c r="L680" s="52" t="str">
        <f>VLOOKUP($G680,[1]食材檔!$B$1:$I$65536,4,FALSE)</f>
        <v>kg</v>
      </c>
      <c r="M680" s="52">
        <f>VLOOKUP($G680,[1]食材檔!$B$1:$I$65536,7,FALSE)</f>
        <v>100</v>
      </c>
      <c r="N680" s="52">
        <f>VLOOKUP($G680,[1]食材檔!$B$1:$I$65536,8,FALSE)</f>
        <v>3</v>
      </c>
      <c r="O680" s="55">
        <f t="shared" si="37"/>
        <v>0.04</v>
      </c>
      <c r="P680" s="42">
        <f>VLOOKUP($G680,[1]食材檔!$B$1:$M$65536,11,FALSE)/100*H680</f>
        <v>0.12</v>
      </c>
    </row>
    <row r="681" spans="4:22">
      <c r="E681" s="52"/>
      <c r="F681" s="53"/>
      <c r="G681" s="53" t="str">
        <f>VLOOKUP($E$677,[1]明細總表!$C$1:$AB$65536,11,FALSE)</f>
        <v>香菜</v>
      </c>
      <c r="H681" s="53">
        <f>VLOOKUP($E$677,[1]明細總表!$C$1:$AB$65536,12,FALSE)</f>
        <v>0.5</v>
      </c>
      <c r="I681" s="52">
        <f>VLOOKUP($G681,[1]食材檔!$B$1:$I$65536,3,FALSE)</f>
        <v>1000</v>
      </c>
      <c r="J681" s="54">
        <f t="shared" si="36"/>
        <v>1.1395</v>
      </c>
      <c r="K681" s="54"/>
      <c r="L681" s="52" t="str">
        <f>VLOOKUP($G681,[1]食材檔!$B$1:$I$65536,4,FALSE)</f>
        <v>kg</v>
      </c>
      <c r="M681" s="52">
        <f>VLOOKUP($G681,[1]食材檔!$B$1:$I$65536,7,FALSE)</f>
        <v>100</v>
      </c>
      <c r="N681" s="52">
        <f>VLOOKUP($G681,[1]食材檔!$B$1:$I$65536,8,FALSE)</f>
        <v>3</v>
      </c>
      <c r="O681" s="55">
        <f t="shared" si="37"/>
        <v>5.0000000000000001E-3</v>
      </c>
      <c r="P681" s="42">
        <f>VLOOKUP($G681,[1]食材檔!$B$1:$M$65536,11,FALSE)/100*H681</f>
        <v>0.30499999999999999</v>
      </c>
    </row>
    <row r="682" spans="4:22">
      <c r="E682" s="52"/>
      <c r="F682" s="53"/>
      <c r="G682" s="53" t="str">
        <f>VLOOKUP($E$677,[1]明細總表!$C$1:$AB$65536,13,FALSE)</f>
        <v>沙茶醬</v>
      </c>
      <c r="H682" s="53">
        <f>VLOOKUP($E$677,[1]明細總表!$C$1:$AB$65536,14,FALSE)</f>
        <v>1</v>
      </c>
      <c r="I682" s="52">
        <f>VLOOKUP($G682,[1]食材檔!$B$1:$I$65536,3,FALSE)</f>
        <v>3000</v>
      </c>
      <c r="J682" s="54">
        <f t="shared" si="36"/>
        <v>0.75966666666666671</v>
      </c>
      <c r="K682" s="54"/>
      <c r="L682" s="52" t="str">
        <f>VLOOKUP($G682,[1]食材檔!$B$1:$I$65536,4,FALSE)</f>
        <v>罐</v>
      </c>
      <c r="M682" s="52">
        <f>VLOOKUP($G682,[1]食材檔!$B$1:$I$65536,7,FALSE)</f>
        <v>0</v>
      </c>
      <c r="N682" s="52">
        <f>VLOOKUP($G682,[1]食材檔!$B$1:$I$65536,8,FALSE)</f>
        <v>0</v>
      </c>
      <c r="O682" s="55" t="e">
        <f t="shared" si="37"/>
        <v>#DIV/0!</v>
      </c>
      <c r="P682" s="42">
        <f>VLOOKUP($G682,[1]食材檔!$B$1:$M$65536,11,FALSE)/100*H682</f>
        <v>0</v>
      </c>
    </row>
    <row r="683" spans="4:22">
      <c r="E683" s="52"/>
      <c r="F683" s="53"/>
      <c r="G683" s="53">
        <f>VLOOKUP($E$677,[1]明細總表!$C$1:$AB$65536,15,FALSE)</f>
        <v>0</v>
      </c>
      <c r="H683" s="53">
        <f>VLOOKUP($E$677,[1]明細總表!$C$1:$AB$65536,16,FALSE)</f>
        <v>0</v>
      </c>
      <c r="I683" s="52">
        <f>VLOOKUP($G683,[1]食材檔!$B$1:$I$65536,3,FALSE)</f>
        <v>0</v>
      </c>
      <c r="J683" s="54" t="e">
        <f t="shared" si="36"/>
        <v>#DIV/0!</v>
      </c>
      <c r="K683" s="54"/>
      <c r="L683" s="52">
        <f>VLOOKUP($G683,[1]食材檔!$B$1:$I$65536,4,FALSE)</f>
        <v>0</v>
      </c>
      <c r="M683" s="52">
        <f>VLOOKUP($G683,[1]食材檔!$B$1:$I$65536,7,FALSE)</f>
        <v>0</v>
      </c>
      <c r="N683" s="52">
        <f>VLOOKUP($G683,[1]食材檔!$B$1:$I$65536,8,FALSE)</f>
        <v>0</v>
      </c>
      <c r="O683" s="55" t="e">
        <f t="shared" si="37"/>
        <v>#DIV/0!</v>
      </c>
      <c r="P683" s="42">
        <f>VLOOKUP($G683,[1]食材檔!$B$1:$M$65536,11,FALSE)/100*H683</f>
        <v>0</v>
      </c>
    </row>
    <row r="684" spans="4:22">
      <c r="E684" s="52"/>
      <c r="F684" s="53"/>
      <c r="G684" s="53">
        <f>VLOOKUP($E$677,[1]明細總表!$C$1:$AB$65536,17,FALSE)</f>
        <v>0</v>
      </c>
      <c r="H684" s="53">
        <f>VLOOKUP($E$677,[1]明細總表!$C$1:$AB$65536,18,FALSE)</f>
        <v>0</v>
      </c>
      <c r="I684" s="52">
        <f>VLOOKUP($G684,[1]食材檔!$B$1:$I$65536,3,FALSE)</f>
        <v>0</v>
      </c>
      <c r="J684" s="54" t="e">
        <f t="shared" si="36"/>
        <v>#DIV/0!</v>
      </c>
      <c r="K684" s="54"/>
      <c r="L684" s="52">
        <f>VLOOKUP($G684,[1]食材檔!$B$1:$I$65536,4,FALSE)</f>
        <v>0</v>
      </c>
      <c r="M684" s="52">
        <f>VLOOKUP($G684,[1]食材檔!$B$1:$I$65536,7,FALSE)</f>
        <v>0</v>
      </c>
      <c r="N684" s="52">
        <f>VLOOKUP($G684,[1]食材檔!$B$1:$I$65536,8,FALSE)</f>
        <v>0</v>
      </c>
      <c r="O684" s="55" t="e">
        <f t="shared" si="37"/>
        <v>#DIV/0!</v>
      </c>
      <c r="P684" s="42">
        <f>VLOOKUP($G684,[1]食材檔!$B$1:$M$65536,11,FALSE)/100*H684</f>
        <v>0</v>
      </c>
    </row>
    <row r="685" spans="4:22">
      <c r="E685" s="52"/>
      <c r="F685" s="53"/>
      <c r="G685" s="53">
        <f>VLOOKUP($E$677,[1]明細總表!$C$1:$AB$65536,19,FALSE)</f>
        <v>0</v>
      </c>
      <c r="H685" s="53">
        <f>VLOOKUP($E$677,[1]明細總表!$C$1:$AB$65536,20,FALSE)</f>
        <v>0</v>
      </c>
      <c r="I685" s="52">
        <f>VLOOKUP($G685,[1]食材檔!$B$1:$I$65536,3,FALSE)</f>
        <v>0</v>
      </c>
      <c r="J685" s="54" t="e">
        <f t="shared" si="36"/>
        <v>#DIV/0!</v>
      </c>
      <c r="K685" s="54"/>
      <c r="L685" s="52">
        <f>VLOOKUP($G685,[1]食材檔!$B$1:$I$65536,4,FALSE)</f>
        <v>0</v>
      </c>
      <c r="M685" s="52">
        <f>VLOOKUP($G685,[1]食材檔!$B$1:$I$65536,7,FALSE)</f>
        <v>0</v>
      </c>
      <c r="N685" s="52">
        <f>VLOOKUP($G685,[1]食材檔!$B$1:$I$65536,8,FALSE)</f>
        <v>0</v>
      </c>
      <c r="O685" s="55" t="e">
        <f t="shared" si="37"/>
        <v>#DIV/0!</v>
      </c>
      <c r="P685" s="42">
        <f>VLOOKUP($G685,[1]食材檔!$B$1:$M$65536,11,FALSE)/100*H685</f>
        <v>0</v>
      </c>
    </row>
    <row r="686" spans="4:22">
      <c r="E686" s="52"/>
      <c r="F686" s="53"/>
      <c r="G686" s="53">
        <f>VLOOKUP($E$677,[1]明細總表!$C$1:$AB$65536,21,FALSE)</f>
        <v>0</v>
      </c>
      <c r="H686" s="53">
        <f>VLOOKUP($E$677,[1]明細總表!$C$1:$AB$65536,22,FALSE)</f>
        <v>0</v>
      </c>
      <c r="I686" s="52">
        <f>VLOOKUP($G686,[1]食材檔!$B$1:$I$65536,3,FALSE)</f>
        <v>0</v>
      </c>
      <c r="J686" s="54" t="e">
        <f t="shared" si="36"/>
        <v>#DIV/0!</v>
      </c>
      <c r="K686" s="54"/>
      <c r="L686" s="52">
        <f>VLOOKUP($G686,[1]食材檔!$B$1:$I$65536,4,FALSE)</f>
        <v>0</v>
      </c>
      <c r="M686" s="52">
        <f>VLOOKUP($G686,[1]食材檔!$B$1:$I$65536,7,FALSE)</f>
        <v>0</v>
      </c>
      <c r="N686" s="52">
        <f>VLOOKUP($G686,[1]食材檔!$B$1:$I$65536,8,FALSE)</f>
        <v>0</v>
      </c>
      <c r="O686" s="55" t="e">
        <f t="shared" si="37"/>
        <v>#DIV/0!</v>
      </c>
      <c r="P686" s="42">
        <f>VLOOKUP($G686,[1]食材檔!$B$1:$M$65536,11,FALSE)/100*H686</f>
        <v>0</v>
      </c>
    </row>
    <row r="687" spans="4:22">
      <c r="D687" s="13">
        <f>SUM(H687:H689)</f>
        <v>80</v>
      </c>
      <c r="E687" s="38" t="str">
        <f>VLOOKUP(G648,[1]麗山菜單!B17:H17,3,FALSE)</f>
        <v>有機糙米飯</v>
      </c>
      <c r="F687" s="39">
        <f>VLOOKUP($E$687,[1]明細總表!$C$1:$AB$65536,2,FALSE)</f>
        <v>2</v>
      </c>
      <c r="G687" s="39" t="str">
        <f>VLOOKUP($E$687,[1]明細總表!$C$1:$AB$65536,3,FALSE)</f>
        <v>有機白米</v>
      </c>
      <c r="H687" s="39">
        <f>VLOOKUP($E$687,[1]明細總表!$C$1:$AB$65536,4,FALSE)</f>
        <v>65</v>
      </c>
      <c r="I687" s="38">
        <f>VLOOKUP($G687,[1]食材檔!$B$1:$I$65536,3,FALSE)</f>
        <v>1000</v>
      </c>
      <c r="J687" s="56">
        <f t="shared" si="36"/>
        <v>148.13499999999999</v>
      </c>
      <c r="K687" s="56"/>
      <c r="L687" s="38" t="str">
        <f>VLOOKUP($G687,[1]食材檔!$B$1:$I$65536,4,FALSE)</f>
        <v>kg</v>
      </c>
      <c r="M687" s="38">
        <f>VLOOKUP($G687,[1]食材檔!$B$1:$I$65536,7,FALSE)</f>
        <v>20</v>
      </c>
      <c r="N687" s="38">
        <f>VLOOKUP($G687,[1]食材檔!$B$1:$I$65536,8,FALSE)</f>
        <v>1</v>
      </c>
      <c r="O687" s="41">
        <f t="shared" si="37"/>
        <v>3.25</v>
      </c>
      <c r="P687" s="42">
        <f>VLOOKUP($G687,[1]食材檔!$B$1:$M$65536,11,FALSE)/100*H687</f>
        <v>3.25</v>
      </c>
    </row>
    <row r="688" spans="4:22">
      <c r="E688" s="38"/>
      <c r="F688" s="39"/>
      <c r="G688" s="39" t="str">
        <f>VLOOKUP($E$687,[1]明細總表!$C$1:$AB$65536,5,FALSE)</f>
        <v>有機糙米</v>
      </c>
      <c r="H688" s="39">
        <f>VLOOKUP($E$687,[1]明細總表!$C$1:$AB$65536,6,FALSE)</f>
        <v>15</v>
      </c>
      <c r="I688" s="38">
        <f>VLOOKUP($G688,[1]食材檔!$B$1:$I$65536,3,FALSE)</f>
        <v>1000</v>
      </c>
      <c r="J688" s="56">
        <f t="shared" si="36"/>
        <v>34.185000000000002</v>
      </c>
      <c r="K688" s="56"/>
      <c r="L688" s="38" t="str">
        <f>VLOOKUP($G688,[1]食材檔!$B$1:$I$65536,4,FALSE)</f>
        <v>kg</v>
      </c>
      <c r="M688" s="38">
        <f>VLOOKUP($G688,[1]食材檔!$B$1:$I$65536,7,FALSE)</f>
        <v>20</v>
      </c>
      <c r="N688" s="38">
        <f>VLOOKUP($G688,[1]食材檔!$B$1:$I$65536,8,FALSE)</f>
        <v>1</v>
      </c>
      <c r="O688" s="41">
        <f t="shared" si="37"/>
        <v>0.75</v>
      </c>
      <c r="P688" s="42">
        <f>VLOOKUP($G688,[1]食材檔!$B$1:$M$65536,11,FALSE)/100*H688</f>
        <v>1.3499999999999999</v>
      </c>
    </row>
    <row r="689" spans="4:21">
      <c r="E689" s="38" t="s">
        <v>155</v>
      </c>
      <c r="F689" s="39">
        <v>1</v>
      </c>
      <c r="G689" s="39" t="s">
        <v>158</v>
      </c>
      <c r="H689" s="39">
        <f>J689*1000/E648</f>
        <v>0</v>
      </c>
      <c r="I689" s="38"/>
      <c r="J689" s="56"/>
      <c r="K689" s="56"/>
      <c r="L689" s="38" t="s">
        <v>91</v>
      </c>
      <c r="M689" s="38">
        <v>5</v>
      </c>
      <c r="N689" s="38">
        <v>6</v>
      </c>
      <c r="O689" s="41">
        <f>H689/M689</f>
        <v>0</v>
      </c>
      <c r="P689" s="42">
        <f>VLOOKUP($G689,[1]食材檔!$B$1:$M$65536,11,FALSE)/100*H689</f>
        <v>0</v>
      </c>
    </row>
    <row r="690" spans="4:21">
      <c r="E690" s="52" t="s">
        <v>5</v>
      </c>
      <c r="F690" s="53"/>
      <c r="G690" s="53" t="s">
        <v>7</v>
      </c>
      <c r="H690" s="52"/>
      <c r="I690" s="52"/>
      <c r="J690" s="54"/>
      <c r="K690" s="54"/>
      <c r="L690" s="52" t="s">
        <v>29</v>
      </c>
      <c r="M690" s="52"/>
      <c r="N690" s="52"/>
      <c r="O690" s="55"/>
      <c r="P690" s="42">
        <f>VLOOKUP($G690,[1]食材檔!$B$1:$M$65536,11,FALSE)/100*H690</f>
        <v>0</v>
      </c>
    </row>
    <row r="691" spans="4:21">
      <c r="E691" s="52"/>
      <c r="F691" s="53"/>
      <c r="G691" s="53" t="s">
        <v>31</v>
      </c>
      <c r="H691" s="52"/>
      <c r="I691" s="52"/>
      <c r="J691" s="54"/>
      <c r="K691" s="54"/>
      <c r="L691" s="52" t="s">
        <v>29</v>
      </c>
      <c r="M691" s="52"/>
      <c r="N691" s="52"/>
      <c r="O691" s="55"/>
      <c r="P691" s="42">
        <f>VLOOKUP($G691,[1]食材檔!$B$1:$M$65536,11,FALSE)/100*H691</f>
        <v>0</v>
      </c>
    </row>
    <row r="692" spans="4:21">
      <c r="E692" s="52"/>
      <c r="F692" s="53"/>
      <c r="G692" s="53" t="s">
        <v>159</v>
      </c>
      <c r="H692" s="52"/>
      <c r="I692" s="52"/>
      <c r="J692" s="54"/>
      <c r="K692" s="54"/>
      <c r="L692" s="52" t="s">
        <v>156</v>
      </c>
      <c r="M692" s="52"/>
      <c r="N692" s="52"/>
      <c r="O692" s="55"/>
      <c r="P692" s="42">
        <f>VLOOKUP($G692,[1]食材檔!$B$1:$M$65536,11,FALSE)/100*H692</f>
        <v>0</v>
      </c>
    </row>
    <row r="693" spans="4:21">
      <c r="D693" s="16"/>
      <c r="E693" s="19">
        <f>VLOOKUP($H$694,[1]人數!$L$1:$S$65536,6,FALSE)</f>
        <v>1264</v>
      </c>
      <c r="F693" s="20">
        <f>VLOOKUP($H$694,[1]人數!$L$1:$S$65536,7,FALSE)</f>
        <v>1573</v>
      </c>
      <c r="G693" s="21"/>
    </row>
    <row r="694" spans="4:21">
      <c r="D694" s="16"/>
      <c r="E694" s="4">
        <f>VLOOKUP($H$694,[1]人數!$L$1:$S$65536,8,FALSE)</f>
        <v>2837</v>
      </c>
      <c r="G694" s="22">
        <f>[1]麗山菜單!B18</f>
        <v>45068</v>
      </c>
      <c r="H694" s="23" t="str">
        <f>VLOOKUP(G4,[1]麗山菜單!A18:I18,3,TRUE)</f>
        <v>一</v>
      </c>
      <c r="J694" s="24"/>
      <c r="K694" s="24"/>
      <c r="L694" s="13" t="str">
        <f>VLOOKUP(G694,[1]麗山菜單!A18:I18,4,TRUE)</f>
        <v>小米飯</v>
      </c>
    </row>
    <row r="695" spans="4:21">
      <c r="D695" s="61" t="s">
        <v>160</v>
      </c>
      <c r="E695" s="26" t="s">
        <v>0</v>
      </c>
      <c r="F695" s="7" t="s">
        <v>1</v>
      </c>
      <c r="G695" s="26" t="s">
        <v>2</v>
      </c>
      <c r="H695" s="26" t="s">
        <v>161</v>
      </c>
      <c r="I695" s="27" t="s">
        <v>12</v>
      </c>
      <c r="J695" s="28" t="s">
        <v>123</v>
      </c>
      <c r="K695" s="28"/>
      <c r="L695" s="29" t="s">
        <v>14</v>
      </c>
      <c r="M695" s="30" t="s">
        <v>15</v>
      </c>
      <c r="N695" s="31" t="s">
        <v>162</v>
      </c>
      <c r="O695" s="32" t="s">
        <v>17</v>
      </c>
      <c r="P695" s="33" t="s">
        <v>18</v>
      </c>
      <c r="Q695" s="13" t="s">
        <v>19</v>
      </c>
      <c r="R695" s="43">
        <f>SUMIFS(O696:O735,N696:N735,1)</f>
        <v>4.2285714285714286</v>
      </c>
      <c r="S695" s="35" t="s">
        <v>163</v>
      </c>
      <c r="T695" s="36">
        <f>R695*2+R696*7+R697*1+R700*8</f>
        <v>29.566479900068138</v>
      </c>
      <c r="U695" s="37">
        <f>T695*4/T698</f>
        <v>0.16870010190632828</v>
      </c>
    </row>
    <row r="696" spans="4:21">
      <c r="D696" s="13">
        <f>SUM(H696:H707)</f>
        <v>91.2</v>
      </c>
      <c r="E696" s="38" t="str">
        <f>VLOOKUP(G694,[1]麗山菜單!B18:H18,4,FALSE)</f>
        <v>三杯雞</v>
      </c>
      <c r="F696" s="39">
        <f>VLOOKUP($E$696,[1]明細總表!$C$1:$AB$65536,2,FALSE)</f>
        <v>7</v>
      </c>
      <c r="G696" s="9" t="str">
        <f>VLOOKUP($E$696,[1]明細總表!$C$1:$AB$65536,3,FALSE)</f>
        <v>雞胸丁</v>
      </c>
      <c r="H696" s="9">
        <f>VLOOKUP($E$696,[1]明細總表!$C$1:$AB$65536,4,FALSE)</f>
        <v>45</v>
      </c>
      <c r="I696" s="8">
        <f>VLOOKUP($G696,[1]食材檔!$B$1:$I$65536,3,FALSE)</f>
        <v>1000</v>
      </c>
      <c r="J696" s="45">
        <f t="shared" ref="J696:J734" si="38">H696*$E$694/I696</f>
        <v>127.66500000000001</v>
      </c>
      <c r="K696" s="45"/>
      <c r="L696" s="38" t="str">
        <f>VLOOKUP($G696,[1]食材檔!$B$1:$I$65536,4,FALSE)</f>
        <v>kg</v>
      </c>
      <c r="M696" s="38">
        <f>VLOOKUP($G696,[1]食材檔!$B$1:$I$65536,7,FALSE)</f>
        <v>37</v>
      </c>
      <c r="N696" s="38">
        <f>VLOOKUP($G696,[1]食材檔!$B$1:$I$65536,8,FALSE)</f>
        <v>2</v>
      </c>
      <c r="O696" s="41">
        <f t="shared" ref="O696:O705" si="39">H696/M696</f>
        <v>1.2162162162162162</v>
      </c>
      <c r="P696" s="42">
        <f>VLOOKUP($G696,[1]食材檔!$B$1:$M$65536,11,FALSE)/100*H696</f>
        <v>0.45</v>
      </c>
      <c r="Q696" s="13" t="s">
        <v>21</v>
      </c>
      <c r="R696" s="62">
        <f>SUMIFS(O696:O735,N696:N735,2)</f>
        <v>2.7960481489893256</v>
      </c>
      <c r="S696" s="35" t="s">
        <v>35</v>
      </c>
      <c r="T696" s="44">
        <f>R696*5+R699*5+R700*8</f>
        <v>26.480240744946627</v>
      </c>
      <c r="U696" s="37">
        <f>T696*9/T698</f>
        <v>0.33995401165000344</v>
      </c>
    </row>
    <row r="697" spans="4:21">
      <c r="E697" s="38"/>
      <c r="F697" s="39"/>
      <c r="G697" s="39" t="str">
        <f>VLOOKUP($E$696,[1]明細總表!$C$1:$AB$65536,5,FALSE)</f>
        <v>棒腿丁</v>
      </c>
      <c r="H697" s="39">
        <f>VLOOKUP($E$696,[1]明細總表!$C$1:$AB$65536,6,FALSE)</f>
        <v>20</v>
      </c>
      <c r="I697" s="38">
        <f>VLOOKUP($G697,[1]食材檔!$B$1:$I$65536,3,FALSE)</f>
        <v>1000</v>
      </c>
      <c r="J697" s="56">
        <f t="shared" si="38"/>
        <v>56.74</v>
      </c>
      <c r="K697" s="56"/>
      <c r="L697" s="38" t="str">
        <f>VLOOKUP($G697,[1]食材檔!$B$1:$I$65536,4,FALSE)</f>
        <v>kg</v>
      </c>
      <c r="M697" s="38">
        <f>VLOOKUP($G697,[1]食材檔!$B$1:$I$65536,7,FALSE)</f>
        <v>68</v>
      </c>
      <c r="N697" s="38">
        <f>VLOOKUP($G697,[1]食材檔!$B$1:$I$65536,8,FALSE)</f>
        <v>2</v>
      </c>
      <c r="O697" s="41">
        <f t="shared" si="39"/>
        <v>0.29411764705882354</v>
      </c>
      <c r="P697" s="42">
        <f>VLOOKUP($G697,[1]食材檔!$B$1:$M$65536,11,FALSE)/100*H697</f>
        <v>2.4</v>
      </c>
      <c r="Q697" s="13" t="s">
        <v>9</v>
      </c>
      <c r="R697" s="46">
        <f>SUMIFS(O696:O735,N696:N735,3)</f>
        <v>1.5369999999999999</v>
      </c>
      <c r="S697" s="35" t="s">
        <v>23</v>
      </c>
      <c r="T697" s="44">
        <f>R695*15+R697*5+15+R700*12</f>
        <v>86.113571428571433</v>
      </c>
      <c r="U697" s="37">
        <f>T697*4/T698</f>
        <v>0.49134588644366833</v>
      </c>
    </row>
    <row r="698" spans="4:21">
      <c r="E698" s="38"/>
      <c r="F698" s="39"/>
      <c r="G698" s="39" t="str">
        <f>VLOOKUP($E$696,[1]明細總表!$C$1:$AB$65536,7,FALSE)</f>
        <v>CAS米血糕丁</v>
      </c>
      <c r="H698" s="39">
        <f>VLOOKUP($E$696,[1]明細總表!$C$1:$AB$65536,8,FALSE)</f>
        <v>22</v>
      </c>
      <c r="I698" s="38">
        <f>VLOOKUP($G698,[1]食材檔!$B$1:$I$65536,3,FALSE)</f>
        <v>1000</v>
      </c>
      <c r="J698" s="56">
        <f t="shared" si="38"/>
        <v>62.414000000000001</v>
      </c>
      <c r="K698" s="56"/>
      <c r="L698" s="38" t="str">
        <f>VLOOKUP($G698,[1]食材檔!$B$1:$I$65536,4,FALSE)</f>
        <v>kg</v>
      </c>
      <c r="M698" s="38">
        <f>VLOOKUP($G698,[1]食材檔!$B$1:$I$65536,7,FALSE)</f>
        <v>35</v>
      </c>
      <c r="N698" s="38">
        <f>VLOOKUP($G698,[1]食材檔!$B$1:$I$65536,8,FALSE)</f>
        <v>1</v>
      </c>
      <c r="O698" s="41">
        <f t="shared" si="39"/>
        <v>0.62857142857142856</v>
      </c>
      <c r="P698" s="42">
        <f>VLOOKUP($G698,[1]食材檔!$B$1:$M$65536,11,FALSE)/100*H698</f>
        <v>1.98</v>
      </c>
      <c r="Q698" s="13" t="s">
        <v>164</v>
      </c>
      <c r="R698" s="46">
        <f>SUMIFS(O696:O735,N696:N735,4)+1</f>
        <v>1</v>
      </c>
      <c r="S698" s="47" t="s">
        <v>165</v>
      </c>
      <c r="T698" s="44">
        <f>T695*4+T696*9+T697*4</f>
        <v>701.0423720190779</v>
      </c>
      <c r="U698" s="37">
        <f>U695+U696+U697</f>
        <v>1</v>
      </c>
    </row>
    <row r="699" spans="4:21">
      <c r="E699" s="38"/>
      <c r="F699" s="39"/>
      <c r="G699" s="39" t="str">
        <f>VLOOKUP($E$696,[1]明細總表!$C$1:$AB$65536,9,FALSE)</f>
        <v>九層塔</v>
      </c>
      <c r="H699" s="39">
        <f>VLOOKUP($E$696,[1]明細總表!$C$1:$AB$65536,10,FALSE)</f>
        <v>2</v>
      </c>
      <c r="I699" s="38">
        <f>VLOOKUP($G699,[1]食材檔!$B$1:$I$65536,3,FALSE)</f>
        <v>1000</v>
      </c>
      <c r="J699" s="56">
        <f t="shared" si="38"/>
        <v>5.6740000000000004</v>
      </c>
      <c r="K699" s="56"/>
      <c r="L699" s="38" t="str">
        <f>VLOOKUP($G699,[1]食材檔!$B$1:$I$65536,4,FALSE)</f>
        <v>kg</v>
      </c>
      <c r="M699" s="38">
        <f>VLOOKUP($G699,[1]食材檔!$B$1:$I$65536,7,FALSE)</f>
        <v>100</v>
      </c>
      <c r="N699" s="38">
        <f>VLOOKUP($G699,[1]食材檔!$B$1:$I$65536,8,FALSE)</f>
        <v>3</v>
      </c>
      <c r="O699" s="41">
        <f t="shared" si="39"/>
        <v>0.02</v>
      </c>
      <c r="P699" s="42">
        <f>VLOOKUP($G699,[1]食材檔!$B$1:$M$65536,11,FALSE)/100*H699</f>
        <v>3.82</v>
      </c>
      <c r="Q699" s="13" t="s">
        <v>26</v>
      </c>
      <c r="R699" s="46">
        <f>SUMIFS(O696:O735,N696:N735,6)+2.3</f>
        <v>2.5</v>
      </c>
    </row>
    <row r="700" spans="4:21">
      <c r="E700" s="38"/>
      <c r="F700" s="39"/>
      <c r="G700" s="39" t="str">
        <f>VLOOKUP($E$696,[1]明細總表!$C$1:$AB$65536,11,FALSE)</f>
        <v>薑片</v>
      </c>
      <c r="H700" s="39">
        <f>VLOOKUP($E$696,[1]明細總表!$C$1:$AB$65536,12,FALSE)</f>
        <v>0.2</v>
      </c>
      <c r="I700" s="38">
        <f>VLOOKUP($G700,[1]食材檔!$B$1:$I$65536,3,FALSE)</f>
        <v>1000</v>
      </c>
      <c r="J700" s="56">
        <f t="shared" si="38"/>
        <v>0.56740000000000002</v>
      </c>
      <c r="K700" s="56"/>
      <c r="L700" s="38" t="str">
        <f>VLOOKUP($G700,[1]食材檔!$B$1:$I$65536,4,FALSE)</f>
        <v>kg</v>
      </c>
      <c r="M700" s="38">
        <f>VLOOKUP($G700,[1]食材檔!$B$1:$I$65536,7,FALSE)</f>
        <v>100</v>
      </c>
      <c r="N700" s="38">
        <f>VLOOKUP($G700,[1]食材檔!$B$1:$I$65536,8,FALSE)</f>
        <v>3</v>
      </c>
      <c r="O700" s="41">
        <f t="shared" si="39"/>
        <v>2E-3</v>
      </c>
      <c r="P700" s="42">
        <f>VLOOKUP($G700,[1]食材檔!$B$1:$M$65536,11,FALSE)/100*H700</f>
        <v>4.2000000000000003E-2</v>
      </c>
      <c r="Q700" s="47" t="s">
        <v>27</v>
      </c>
      <c r="R700" s="48">
        <f>SUMIFS(O696:O735,N696:N735,5)</f>
        <v>0</v>
      </c>
    </row>
    <row r="701" spans="4:21">
      <c r="E701" s="38"/>
      <c r="F701" s="39"/>
      <c r="G701" s="39" t="str">
        <f>VLOOKUP($E$696,[1]明細總表!$C$1:$AB$65536,13,FALSE)</f>
        <v>蒜頭粒</v>
      </c>
      <c r="H701" s="39">
        <f>VLOOKUP($E$696,[1]明細總表!$C$1:$AB$65536,14,FALSE)</f>
        <v>1</v>
      </c>
      <c r="I701" s="38">
        <f>VLOOKUP($G701,[1]食材檔!$B$1:$I$65536,3,FALSE)</f>
        <v>1000</v>
      </c>
      <c r="J701" s="56">
        <f t="shared" si="38"/>
        <v>2.8370000000000002</v>
      </c>
      <c r="K701" s="56"/>
      <c r="L701" s="38" t="str">
        <f>VLOOKUP($G701,[1]食材檔!$B$1:$I$65536,4,FALSE)</f>
        <v>kg</v>
      </c>
      <c r="M701" s="38">
        <f>VLOOKUP($G701,[1]食材檔!$B$1:$I$65536,7,FALSE)</f>
        <v>100</v>
      </c>
      <c r="N701" s="38">
        <f>VLOOKUP($G701,[1]食材檔!$B$1:$I$65536,8,FALSE)</f>
        <v>3</v>
      </c>
      <c r="O701" s="41">
        <f t="shared" si="39"/>
        <v>0.01</v>
      </c>
      <c r="P701" s="42">
        <f>VLOOKUP($G701,[1]食材檔!$B$1:$M$65536,11,FALSE)/100*H701</f>
        <v>0.11</v>
      </c>
      <c r="Q701" s="49" t="s">
        <v>18</v>
      </c>
      <c r="R701" s="50">
        <f>SUM(P696:P735)</f>
        <v>336.387</v>
      </c>
    </row>
    <row r="702" spans="4:21">
      <c r="E702" s="38"/>
      <c r="F702" s="39"/>
      <c r="G702" s="39" t="str">
        <f>VLOOKUP($E$696,[1]明細總表!$C$1:$AB$65536,15,FALSE)</f>
        <v>黑麻油</v>
      </c>
      <c r="H702" s="39">
        <f>VLOOKUP($E$696,[1]明細總表!$C$1:$AB$65536,16,FALSE)</f>
        <v>1</v>
      </c>
      <c r="I702" s="38">
        <f>VLOOKUP($G702,[1]食材檔!$B$1:$I$65536,3,FALSE)</f>
        <v>3000</v>
      </c>
      <c r="J702" s="56">
        <f t="shared" si="38"/>
        <v>0.94566666666666666</v>
      </c>
      <c r="K702" s="56"/>
      <c r="L702" s="38" t="str">
        <f>VLOOKUP($G702,[1]食材檔!$B$1:$I$65536,4,FALSE)</f>
        <v>罐</v>
      </c>
      <c r="M702" s="38">
        <f>VLOOKUP($G702,[1]食材檔!$B$1:$I$65536,7,FALSE)</f>
        <v>5</v>
      </c>
      <c r="N702" s="38">
        <f>VLOOKUP($G702,[1]食材檔!$B$1:$I$65536,8,FALSE)</f>
        <v>6</v>
      </c>
      <c r="O702" s="41">
        <f t="shared" si="39"/>
        <v>0.2</v>
      </c>
      <c r="P702" s="42">
        <f>VLOOKUP($G702,[1]食材檔!$B$1:$M$65536,11,FALSE)/100*H702</f>
        <v>0</v>
      </c>
    </row>
    <row r="703" spans="4:21">
      <c r="E703" s="38"/>
      <c r="F703" s="39"/>
      <c r="G703" s="39">
        <f>VLOOKUP($E$696,[1]明細總表!$C$1:$AB$65536,17,FALSE)</f>
        <v>0</v>
      </c>
      <c r="H703" s="39">
        <f>VLOOKUP($E$696,[1]明細總表!$C$1:$AB$65536,18,FALSE)</f>
        <v>0</v>
      </c>
      <c r="I703" s="38">
        <f>VLOOKUP($G703,[1]食材檔!$B$1:$I$65536,3,FALSE)</f>
        <v>0</v>
      </c>
      <c r="J703" s="56" t="e">
        <f t="shared" si="38"/>
        <v>#DIV/0!</v>
      </c>
      <c r="K703" s="56"/>
      <c r="L703" s="38">
        <f>VLOOKUP($G703,[1]食材檔!$B$1:$I$65536,4,FALSE)</f>
        <v>0</v>
      </c>
      <c r="M703" s="38">
        <f>VLOOKUP($G703,[1]食材檔!$B$1:$I$65536,7,FALSE)</f>
        <v>0</v>
      </c>
      <c r="N703" s="38">
        <f>VLOOKUP($G703,[1]食材檔!$B$1:$I$65536,8,FALSE)</f>
        <v>0</v>
      </c>
      <c r="O703" s="41" t="e">
        <f t="shared" si="39"/>
        <v>#DIV/0!</v>
      </c>
      <c r="P703" s="42">
        <f>VLOOKUP($G703,[1]食材檔!$B$1:$M$65536,11,FALSE)/100*H703</f>
        <v>0</v>
      </c>
    </row>
    <row r="704" spans="4:21">
      <c r="E704" s="38"/>
      <c r="F704" s="39"/>
      <c r="G704" s="39">
        <f>VLOOKUP($E$696,[1]明細總表!$C$1:$AB$65536,19,FALSE)</f>
        <v>0</v>
      </c>
      <c r="H704" s="39">
        <f>VLOOKUP($E$696,[1]明細總表!$C$1:$AB$65536,20,FALSE)</f>
        <v>0</v>
      </c>
      <c r="I704" s="38">
        <f>VLOOKUP($G704,[1]食材檔!$B$1:$I$65536,3,FALSE)</f>
        <v>0</v>
      </c>
      <c r="J704" s="56" t="e">
        <f t="shared" si="38"/>
        <v>#DIV/0!</v>
      </c>
      <c r="K704" s="56"/>
      <c r="L704" s="38">
        <f>VLOOKUP($G704,[1]食材檔!$B$1:$I$65536,4,FALSE)</f>
        <v>0</v>
      </c>
      <c r="M704" s="38">
        <f>VLOOKUP($G704,[1]食材檔!$B$1:$I$65536,7,FALSE)</f>
        <v>0</v>
      </c>
      <c r="N704" s="38">
        <f>VLOOKUP($G704,[1]食材檔!$B$1:$I$65536,8,FALSE)</f>
        <v>0</v>
      </c>
      <c r="O704" s="41" t="e">
        <f t="shared" si="39"/>
        <v>#DIV/0!</v>
      </c>
      <c r="P704" s="42">
        <f>VLOOKUP($G704,[1]食材檔!$B$1:$M$65536,11,FALSE)/100*H704</f>
        <v>0</v>
      </c>
    </row>
    <row r="705" spans="4:22">
      <c r="E705" s="38"/>
      <c r="F705" s="39"/>
      <c r="G705" s="39">
        <f>VLOOKUP($E$696,[1]明細總表!$C$1:$AB$65536,21,FALSE)</f>
        <v>0</v>
      </c>
      <c r="H705" s="39">
        <f>VLOOKUP($E$696,[1]明細總表!$C$1:$AB$65536,22,FALSE)</f>
        <v>0</v>
      </c>
      <c r="I705" s="38">
        <f>VLOOKUP($G705,[1]食材檔!$B$1:$I$65536,3,FALSE)</f>
        <v>0</v>
      </c>
      <c r="J705" s="56" t="e">
        <f t="shared" si="38"/>
        <v>#DIV/0!</v>
      </c>
      <c r="K705" s="56"/>
      <c r="L705" s="38">
        <f>VLOOKUP($G705,[1]食材檔!$B$1:$I$65536,4,FALSE)</f>
        <v>0</v>
      </c>
      <c r="M705" s="38">
        <f>VLOOKUP($G705,[1]食材檔!$B$1:$I$65536,7,FALSE)</f>
        <v>0</v>
      </c>
      <c r="N705" s="38">
        <f>VLOOKUP($G705,[1]食材檔!$B$1:$I$65536,8,FALSE)</f>
        <v>0</v>
      </c>
      <c r="O705" s="41" t="e">
        <f t="shared" si="39"/>
        <v>#DIV/0!</v>
      </c>
      <c r="P705" s="42">
        <f>VLOOKUP($G705,[1]食材檔!$B$1:$M$65536,11,FALSE)/100*H705</f>
        <v>0</v>
      </c>
    </row>
    <row r="706" spans="4:22">
      <c r="E706" s="38"/>
      <c r="F706" s="39"/>
      <c r="G706" s="39">
        <f>VLOOKUP($E$696,[1]明細總表!$C$1:$AB$65536,23,FALSE)</f>
        <v>0</v>
      </c>
      <c r="H706" s="39">
        <f>VLOOKUP($E$696,[1]明細總表!$C$1:$AB$65536,24,FALSE)</f>
        <v>0</v>
      </c>
      <c r="I706" s="38">
        <f>VLOOKUP($G706,[1]食材檔!$B$1:$I$65536,3,FALSE)</f>
        <v>0</v>
      </c>
      <c r="J706" s="56" t="e">
        <f t="shared" si="38"/>
        <v>#DIV/0!</v>
      </c>
      <c r="K706" s="56"/>
      <c r="L706" s="38">
        <f>VLOOKUP($G706,[1]食材檔!$B$1:$I$65536,4,FALSE)</f>
        <v>0</v>
      </c>
      <c r="M706" s="38">
        <f>VLOOKUP($G706,[1]食材檔!$B$1:$I$65536,7,FALSE)</f>
        <v>0</v>
      </c>
      <c r="N706" s="38">
        <f>VLOOKUP($G706,[1]食材檔!$B$1:$I$65536,8,FALSE)</f>
        <v>0</v>
      </c>
      <c r="O706" s="41" t="e">
        <f>H706/M706</f>
        <v>#DIV/0!</v>
      </c>
      <c r="P706" s="42">
        <f>VLOOKUP($G706,[1]食材檔!$B$1:$M$65536,11,FALSE)/100*H706</f>
        <v>0</v>
      </c>
    </row>
    <row r="707" spans="4:22">
      <c r="E707" s="51"/>
      <c r="F707" s="39"/>
      <c r="G707" s="9">
        <f>VLOOKUP($E$696,[1]明細總表!$C$1:$AB$65536,25,FALSE)</f>
        <v>0</v>
      </c>
      <c r="H707" s="9">
        <f>VLOOKUP($E$696,[1]明細總表!$C$1:$AB$65536,26,FALSE)</f>
        <v>0</v>
      </c>
      <c r="I707" s="8">
        <f>VLOOKUP($G707,[1]食材檔!$B$1:$I$65536,3,FALSE)</f>
        <v>0</v>
      </c>
      <c r="J707" s="45" t="e">
        <f t="shared" si="38"/>
        <v>#DIV/0!</v>
      </c>
      <c r="K707" s="45"/>
      <c r="L707" s="38">
        <f>VLOOKUP($G707,[1]食材檔!$B$1:$I$65536,4,FALSE)</f>
        <v>0</v>
      </c>
      <c r="M707" s="38">
        <f>VLOOKUP($G707,[1]食材檔!$B$1:$I$65536,7,FALSE)</f>
        <v>0</v>
      </c>
      <c r="N707" s="38">
        <f>VLOOKUP($G707,[1]食材檔!$B$1:$I$65536,8,FALSE)</f>
        <v>0</v>
      </c>
      <c r="O707" s="41" t="e">
        <f>H707/M707</f>
        <v>#DIV/0!</v>
      </c>
      <c r="P707" s="42">
        <f>VLOOKUP($G707,[1]食材檔!$B$1:$M$65536,11,FALSE)/100*H707</f>
        <v>0</v>
      </c>
    </row>
    <row r="708" spans="4:22">
      <c r="D708" s="13">
        <f>SUM(H708:H717)</f>
        <v>82.4</v>
      </c>
      <c r="E708" s="52" t="str">
        <f>VLOOKUP(G694,[1]麗山菜單!B18:H18,5,FALSE)</f>
        <v>回鍋干片</v>
      </c>
      <c r="F708" s="53">
        <f>VLOOKUP($E$708,[1]明細總表!$C$1:$AB$65536,2,FALSE)</f>
        <v>8</v>
      </c>
      <c r="G708" s="12" t="str">
        <f>VLOOKUP($E$708,[1]明細總表!$C$1:$AB$65536,3,FALSE)</f>
        <v>非基改豆干片</v>
      </c>
      <c r="H708" s="12">
        <f>VLOOKUP($E$708,[1]明細總表!$C$1:$AB$65536,4,FALSE)</f>
        <v>30</v>
      </c>
      <c r="I708" s="52">
        <f>VLOOKUP($G708,[1]食材檔!$B$1:$I$65536,3,FALSE)</f>
        <v>1000</v>
      </c>
      <c r="J708" s="54">
        <f t="shared" si="38"/>
        <v>85.11</v>
      </c>
      <c r="K708" s="54"/>
      <c r="L708" s="52" t="str">
        <f>VLOOKUP($G708,[1]食材檔!$B$1:$I$65536,4,FALSE)</f>
        <v>kg</v>
      </c>
      <c r="M708" s="52">
        <f>VLOOKUP($G708,[1]食材檔!$B$1:$I$65536,7,FALSE)</f>
        <v>35</v>
      </c>
      <c r="N708" s="52">
        <f>VLOOKUP($G708,[1]食材檔!$B$1:$I$65536,8,FALSE)</f>
        <v>2</v>
      </c>
      <c r="O708" s="55">
        <f t="shared" ref="O708:O735" si="40">H708/M708</f>
        <v>0.8571428571428571</v>
      </c>
      <c r="P708" s="42">
        <f>VLOOKUP($G708,[1]食材檔!$B$1:$M$65536,11,FALSE)/100*H708</f>
        <v>205.5</v>
      </c>
    </row>
    <row r="709" spans="4:22">
      <c r="E709" s="52"/>
      <c r="F709" s="53"/>
      <c r="G709" s="53" t="str">
        <f>VLOOKUP($E$708,[1]明細總表!$C$1:$AB$65536,5,FALSE)</f>
        <v>肉片</v>
      </c>
      <c r="H709" s="53">
        <f>VLOOKUP($E$708,[1]明細總表!$C$1:$AB$65536,6,FALSE)</f>
        <v>8</v>
      </c>
      <c r="I709" s="52">
        <f>VLOOKUP($G709,[1]食材檔!$B$1:$I$65536,3,FALSE)</f>
        <v>1000</v>
      </c>
      <c r="J709" s="54">
        <f t="shared" si="38"/>
        <v>22.696000000000002</v>
      </c>
      <c r="K709" s="54"/>
      <c r="L709" s="52" t="str">
        <f>VLOOKUP($G709,[1]食材檔!$B$1:$I$65536,4,FALSE)</f>
        <v>kg</v>
      </c>
      <c r="M709" s="52">
        <f>VLOOKUP($G709,[1]食材檔!$B$1:$I$65536,7,FALSE)</f>
        <v>35</v>
      </c>
      <c r="N709" s="52">
        <f>VLOOKUP($G709,[1]食材檔!$B$1:$I$65536,8,FALSE)</f>
        <v>2</v>
      </c>
      <c r="O709" s="55">
        <f t="shared" si="40"/>
        <v>0.22857142857142856</v>
      </c>
      <c r="P709" s="42">
        <f>VLOOKUP($G709,[1]食材檔!$B$1:$M$65536,11,FALSE)/100*H709</f>
        <v>0.24</v>
      </c>
    </row>
    <row r="710" spans="4:22">
      <c r="E710" s="52"/>
      <c r="F710" s="53"/>
      <c r="G710" s="12" t="str">
        <f>VLOOKUP($E$708,[1]明細總表!$C$1:$AB$65536,7,FALSE)</f>
        <v>高麗菜段</v>
      </c>
      <c r="H710" s="12">
        <f>VLOOKUP($E$708,[1]明細總表!$C$1:$AB$65536,8,FALSE)</f>
        <v>35</v>
      </c>
      <c r="I710" s="52">
        <f>VLOOKUP($G710,[1]食材檔!$B$1:$I$65536,3,FALSE)</f>
        <v>1000</v>
      </c>
      <c r="J710" s="54">
        <f t="shared" si="38"/>
        <v>99.295000000000002</v>
      </c>
      <c r="K710" s="54"/>
      <c r="L710" s="52" t="str">
        <f>VLOOKUP($G710,[1]食材檔!$B$1:$I$65536,4,FALSE)</f>
        <v>kg</v>
      </c>
      <c r="M710" s="52">
        <f>VLOOKUP($G710,[1]食材檔!$B$1:$I$65536,7,FALSE)</f>
        <v>100</v>
      </c>
      <c r="N710" s="52">
        <f>VLOOKUP($G710,[1]食材檔!$B$1:$I$65536,8,FALSE)</f>
        <v>3</v>
      </c>
      <c r="O710" s="55">
        <f t="shared" si="40"/>
        <v>0.35</v>
      </c>
      <c r="P710" s="42">
        <f>VLOOKUP($G710,[1]食材檔!$B$1:$M$65536,11,FALSE)/100*H710</f>
        <v>16.45</v>
      </c>
    </row>
    <row r="711" spans="4:22">
      <c r="E711" s="52"/>
      <c r="F711" s="53"/>
      <c r="G711" s="12" t="str">
        <f>VLOOKUP($E$708,[1]明細總表!$C$1:$AB$65536,9,FALSE)</f>
        <v>紅椒絲</v>
      </c>
      <c r="H711" s="12">
        <f>VLOOKUP($E$708,[1]明細總表!$C$1:$AB$65536,10,FALSE)</f>
        <v>5</v>
      </c>
      <c r="I711" s="52">
        <f>VLOOKUP($G711,[1]食材檔!$B$1:$I$65536,3,FALSE)</f>
        <v>1000</v>
      </c>
      <c r="J711" s="54">
        <f t="shared" si="38"/>
        <v>14.185</v>
      </c>
      <c r="K711" s="54"/>
      <c r="L711" s="52" t="str">
        <f>VLOOKUP($G711,[1]食材檔!$B$1:$I$65536,4,FALSE)</f>
        <v>kg</v>
      </c>
      <c r="M711" s="52">
        <f>VLOOKUP($G711,[1]食材檔!$B$1:$I$65536,7,FALSE)</f>
        <v>100</v>
      </c>
      <c r="N711" s="52">
        <f>VLOOKUP($G711,[1]食材檔!$B$1:$I$65536,8,FALSE)</f>
        <v>3</v>
      </c>
      <c r="O711" s="55">
        <f t="shared" si="40"/>
        <v>0.05</v>
      </c>
      <c r="P711" s="42">
        <f>VLOOKUP($G711,[1]食材檔!$B$1:$M$65536,11,FALSE)/100*H711</f>
        <v>0.3</v>
      </c>
    </row>
    <row r="712" spans="4:22">
      <c r="E712" s="68"/>
      <c r="F712" s="53"/>
      <c r="G712" s="12" t="str">
        <f>VLOOKUP($E$708,[1]明細總表!$C$1:$AB$65536,11,FALSE)</f>
        <v>青蔥段</v>
      </c>
      <c r="H712" s="12">
        <f>VLOOKUP($E$708,[1]明細總表!$C$1:$AB$65536,12,FALSE)</f>
        <v>2</v>
      </c>
      <c r="I712" s="52">
        <f>VLOOKUP($G712,[1]食材檔!$B$1:$I$65536,3,FALSE)</f>
        <v>1000</v>
      </c>
      <c r="J712" s="54">
        <f t="shared" si="38"/>
        <v>5.6740000000000004</v>
      </c>
      <c r="K712" s="54"/>
      <c r="L712" s="52" t="str">
        <f>VLOOKUP($G712,[1]食材檔!$B$1:$I$65536,4,FALSE)</f>
        <v>kg</v>
      </c>
      <c r="M712" s="52">
        <f>VLOOKUP($G712,[1]食材檔!$B$1:$I$65536,7,FALSE)</f>
        <v>100</v>
      </c>
      <c r="N712" s="52">
        <v>0</v>
      </c>
      <c r="O712" s="55">
        <f t="shared" si="40"/>
        <v>0.02</v>
      </c>
      <c r="P712" s="42">
        <f>VLOOKUP($G712,[1]食材檔!$B$1:$M$65536,11,FALSE)/100*H712</f>
        <v>0.94</v>
      </c>
    </row>
    <row r="713" spans="4:22">
      <c r="E713" s="52"/>
      <c r="F713" s="53"/>
      <c r="G713" s="12" t="str">
        <f>VLOOKUP($E$708,[1]明細總表!$C$1:$AB$65536,13,FALSE)</f>
        <v>甜麵醬(3kg/箱)</v>
      </c>
      <c r="H713" s="12">
        <f>VLOOKUP($E$708,[1]明細總表!$C$1:$AB$65536,14,FALSE)</f>
        <v>1.2</v>
      </c>
      <c r="I713" s="52">
        <f>VLOOKUP($G713,[1]食材檔!$B$1:$I$65536,3,FALSE)</f>
        <v>3000</v>
      </c>
      <c r="J713" s="54">
        <f t="shared" si="38"/>
        <v>1.1348</v>
      </c>
      <c r="K713" s="54"/>
      <c r="L713" s="52" t="str">
        <f>VLOOKUP($G713,[1]食材檔!$B$1:$I$65536,4,FALSE)</f>
        <v>箱</v>
      </c>
      <c r="M713" s="52">
        <f>VLOOKUP($G713,[1]食材檔!$B$1:$I$65536,7,FALSE)</f>
        <v>0</v>
      </c>
      <c r="N713" s="52">
        <f>VLOOKUP($G713,[1]食材檔!$B$1:$I$65536,8,FALSE)</f>
        <v>0</v>
      </c>
      <c r="O713" s="55" t="e">
        <f t="shared" si="40"/>
        <v>#DIV/0!</v>
      </c>
      <c r="P713" s="42">
        <f>VLOOKUP($G713,[1]食材檔!$B$1:$M$65536,11,FALSE)/100*H713</f>
        <v>0</v>
      </c>
    </row>
    <row r="714" spans="4:22">
      <c r="E714" s="52"/>
      <c r="F714" s="53"/>
      <c r="G714" s="53" t="str">
        <f>VLOOKUP($E$708,[1]明細總表!$C$1:$AB$65536,15,FALSE)</f>
        <v>辣豆瓣醬</v>
      </c>
      <c r="H714" s="53">
        <f>VLOOKUP($E$708,[1]明細總表!$C$1:$AB$65536,16,FALSE)</f>
        <v>1.2</v>
      </c>
      <c r="I714" s="52">
        <f>VLOOKUP($G714,[1]食材檔!$B$1:$I$65536,3,FALSE)</f>
        <v>3000</v>
      </c>
      <c r="J714" s="54">
        <f t="shared" si="38"/>
        <v>1.1348</v>
      </c>
      <c r="K714" s="54"/>
      <c r="L714" s="52" t="str">
        <f>VLOOKUP($G714,[1]食材檔!$B$1:$I$65536,4,FALSE)</f>
        <v>罐</v>
      </c>
      <c r="M714" s="52">
        <f>VLOOKUP($G714,[1]食材檔!$B$1:$I$65536,7,FALSE)</f>
        <v>0</v>
      </c>
      <c r="N714" s="52">
        <f>VLOOKUP($G714,[1]食材檔!$B$1:$I$65536,8,FALSE)</f>
        <v>0</v>
      </c>
      <c r="O714" s="55" t="e">
        <f t="shared" si="40"/>
        <v>#DIV/0!</v>
      </c>
      <c r="P714" s="42">
        <f>VLOOKUP($G714,[1]食材檔!$B$1:$M$65536,11,FALSE)/100*H714</f>
        <v>0</v>
      </c>
    </row>
    <row r="715" spans="4:22">
      <c r="E715" s="52"/>
      <c r="F715" s="53"/>
      <c r="G715" s="53">
        <f>VLOOKUP($E$708,[1]明細總表!$C$1:$AB$65536,17,FALSE)</f>
        <v>0</v>
      </c>
      <c r="H715" s="53">
        <f>VLOOKUP($E$708,[1]明細總表!$C$1:$AB$65536,18,FALSE)</f>
        <v>0</v>
      </c>
      <c r="I715" s="52">
        <f>VLOOKUP($G715,[1]食材檔!$B$1:$I$65536,3,FALSE)</f>
        <v>0</v>
      </c>
      <c r="J715" s="54" t="e">
        <f t="shared" si="38"/>
        <v>#DIV/0!</v>
      </c>
      <c r="K715" s="54"/>
      <c r="L715" s="52">
        <f>VLOOKUP($G715,[1]食材檔!$B$1:$I$65536,4,FALSE)</f>
        <v>0</v>
      </c>
      <c r="M715" s="52">
        <f>VLOOKUP($G715,[1]食材檔!$B$1:$I$65536,7,FALSE)</f>
        <v>0</v>
      </c>
      <c r="N715" s="52">
        <f>VLOOKUP($G715,[1]食材檔!$B$1:$I$65536,8,FALSE)</f>
        <v>0</v>
      </c>
      <c r="O715" s="55" t="e">
        <f t="shared" si="40"/>
        <v>#DIV/0!</v>
      </c>
      <c r="P715" s="42">
        <f>VLOOKUP($G715,[1]食材檔!$B$1:$M$65536,11,FALSE)/100*H715</f>
        <v>0</v>
      </c>
    </row>
    <row r="716" spans="4:22">
      <c r="E716" s="52"/>
      <c r="F716" s="53"/>
      <c r="G716" s="53">
        <f>VLOOKUP($E$708,[1]明細總表!$C$1:$AB$65536,19,FALSE)</f>
        <v>0</v>
      </c>
      <c r="H716" s="53">
        <f>VLOOKUP($E$708,[1]明細總表!$C$1:$AB$65536,20,FALSE)</f>
        <v>0</v>
      </c>
      <c r="I716" s="52">
        <f>VLOOKUP($G716,[1]食材檔!$B$1:$I$65536,3,FALSE)</f>
        <v>0</v>
      </c>
      <c r="J716" s="54" t="e">
        <f t="shared" si="38"/>
        <v>#DIV/0!</v>
      </c>
      <c r="K716" s="54"/>
      <c r="L716" s="52">
        <f>VLOOKUP($G716,[1]食材檔!$B$1:$I$65536,4,FALSE)</f>
        <v>0</v>
      </c>
      <c r="M716" s="52">
        <f>VLOOKUP($G716,[1]食材檔!$B$1:$I$65536,7,FALSE)</f>
        <v>0</v>
      </c>
      <c r="N716" s="52">
        <f>VLOOKUP($G716,[1]食材檔!$B$1:$I$65536,8,FALSE)</f>
        <v>0</v>
      </c>
      <c r="O716" s="55" t="e">
        <f t="shared" si="40"/>
        <v>#DIV/0!</v>
      </c>
      <c r="P716" s="42">
        <f>VLOOKUP($G716,[1]食材檔!$B$1:$M$65536,11,FALSE)/100*H716</f>
        <v>0</v>
      </c>
    </row>
    <row r="717" spans="4:22">
      <c r="E717" s="52"/>
      <c r="F717" s="53"/>
      <c r="G717" s="53">
        <f>VLOOKUP($E$708,[1]明細總表!$C$1:$AB$65536,21,FALSE)</f>
        <v>0</v>
      </c>
      <c r="H717" s="53">
        <f>VLOOKUP($E$708,[1]明細總表!$C$1:$AB$65536,22,FALSE)</f>
        <v>0</v>
      </c>
      <c r="I717" s="52">
        <f>VLOOKUP($G717,[1]食材檔!$B$1:$I$65536,3,FALSE)</f>
        <v>0</v>
      </c>
      <c r="J717" s="54" t="e">
        <f t="shared" si="38"/>
        <v>#DIV/0!</v>
      </c>
      <c r="K717" s="54"/>
      <c r="L717" s="52">
        <f>VLOOKUP($G717,[1]食材檔!$B$1:$I$65536,4,FALSE)</f>
        <v>0</v>
      </c>
      <c r="M717" s="52">
        <f>VLOOKUP($G717,[1]食材檔!$B$1:$I$65536,7,FALSE)</f>
        <v>0</v>
      </c>
      <c r="N717" s="52">
        <v>0</v>
      </c>
      <c r="O717" s="55" t="e">
        <f t="shared" si="40"/>
        <v>#DIV/0!</v>
      </c>
      <c r="P717" s="42">
        <f>VLOOKUP($G717,[1]食材檔!$B$1:$M$65536,11,FALSE)/100*H717</f>
        <v>0</v>
      </c>
    </row>
    <row r="718" spans="4:22">
      <c r="D718" s="13">
        <f>SUM(H718:H722)</f>
        <v>80.5</v>
      </c>
      <c r="E718" s="38" t="str">
        <f>VLOOKUP(G694,[1]麗山菜單!B18:H18,6,FALSE)</f>
        <v>有機高麗菜</v>
      </c>
      <c r="F718" s="39">
        <f>VLOOKUP($E$718,[1]明細總表!$C$1:$AB$65536,2,FALSE)</f>
        <v>2</v>
      </c>
      <c r="G718" s="39" t="str">
        <f>VLOOKUP($E$718,[1]明細總表!$C$1:$AB$65536,3,FALSE)</f>
        <v>有機高麗菜</v>
      </c>
      <c r="H718" s="39">
        <f>VLOOKUP($E$718,[1]明細總表!$C$1:$AB$65536,4,FALSE)</f>
        <v>80</v>
      </c>
      <c r="I718" s="38">
        <f>VLOOKUP($G718,[1]食材檔!$B$1:$I$65536,3,FALSE)</f>
        <v>1000</v>
      </c>
      <c r="J718" s="56">
        <f t="shared" si="38"/>
        <v>226.96</v>
      </c>
      <c r="K718" s="56"/>
      <c r="L718" s="38" t="str">
        <f>VLOOKUP($G718,[1]食材檔!$B$1:$I$65536,4,FALSE)</f>
        <v>kg</v>
      </c>
      <c r="M718" s="38">
        <f>VLOOKUP($G718,[1]食材檔!$B$1:$I$65536,7,FALSE)</f>
        <v>100</v>
      </c>
      <c r="N718" s="38">
        <f>VLOOKUP($G718,[1]食材檔!$B$1:$I$65536,8,FALSE)</f>
        <v>3</v>
      </c>
      <c r="O718" s="41">
        <f t="shared" si="40"/>
        <v>0.8</v>
      </c>
      <c r="P718" s="42">
        <f>VLOOKUP($G718,[1]食材檔!$B$1:$M$65536,11,FALSE)/100*H718</f>
        <v>96</v>
      </c>
      <c r="V718" s="57">
        <f>E693/E694*J718</f>
        <v>101.12</v>
      </c>
    </row>
    <row r="719" spans="4:22">
      <c r="E719" s="38"/>
      <c r="F719" s="39"/>
      <c r="G719" s="39" t="str">
        <f>VLOOKUP($E$718,[1]明細總表!$C$1:$AB$65536,5,FALSE)</f>
        <v>蒜末</v>
      </c>
      <c r="H719" s="39">
        <f>VLOOKUP($E$718,[1]明細總表!$C$1:$AB$65536,6,FALSE)</f>
        <v>0.5</v>
      </c>
      <c r="I719" s="38">
        <f>VLOOKUP($G719,[1]食材檔!$B$1:$I$65536,3,FALSE)</f>
        <v>1000</v>
      </c>
      <c r="J719" s="56">
        <f t="shared" si="38"/>
        <v>1.4185000000000001</v>
      </c>
      <c r="K719" s="56"/>
      <c r="L719" s="38" t="str">
        <f>VLOOKUP($G719,[1]食材檔!$B$1:$I$65536,4,FALSE)</f>
        <v>kg</v>
      </c>
      <c r="M719" s="38">
        <f>VLOOKUP($G719,[1]食材檔!$B$1:$I$65536,7,FALSE)</f>
        <v>100</v>
      </c>
      <c r="N719" s="38">
        <f>VLOOKUP($G719,[1]食材檔!$B$1:$I$65536,8,FALSE)</f>
        <v>3</v>
      </c>
      <c r="O719" s="41">
        <f t="shared" si="40"/>
        <v>5.0000000000000001E-3</v>
      </c>
      <c r="P719" s="42">
        <f>VLOOKUP($G719,[1]食材檔!$B$1:$M$65536,11,FALSE)/100*H719</f>
        <v>5.5E-2</v>
      </c>
      <c r="V719" s="58">
        <f>F693/E694*J718</f>
        <v>125.84000000000002</v>
      </c>
    </row>
    <row r="720" spans="4:22">
      <c r="E720" s="38"/>
      <c r="F720" s="39"/>
      <c r="G720" s="39">
        <f>VLOOKUP($E$718,[1]明細總表!$C$1:$AB$65536,7,FALSE)</f>
        <v>0</v>
      </c>
      <c r="H720" s="39">
        <f>VLOOKUP($E$718,[1]明細總表!$C$1:$AB$65536,8,FALSE)</f>
        <v>0</v>
      </c>
      <c r="I720" s="38">
        <f>VLOOKUP($G720,[1]食材檔!$B$1:$I$65536,3,FALSE)</f>
        <v>0</v>
      </c>
      <c r="J720" s="56" t="e">
        <f t="shared" si="38"/>
        <v>#DIV/0!</v>
      </c>
      <c r="K720" s="56"/>
      <c r="L720" s="38">
        <f>VLOOKUP($G720,[1]食材檔!$B$1:$I$65536,4,FALSE)</f>
        <v>0</v>
      </c>
      <c r="M720" s="38">
        <f>VLOOKUP($G720,[1]食材檔!$B$1:$I$65536,7,FALSE)</f>
        <v>0</v>
      </c>
      <c r="N720" s="38">
        <f>VLOOKUP($G720,[1]食材檔!$B$1:$I$65536,8,FALSE)</f>
        <v>0</v>
      </c>
      <c r="O720" s="41" t="e">
        <f t="shared" si="40"/>
        <v>#DIV/0!</v>
      </c>
      <c r="P720" s="42">
        <f>VLOOKUP($G720,[1]食材檔!$B$1:$M$65536,11,FALSE)/100*H720</f>
        <v>0</v>
      </c>
    </row>
    <row r="721" spans="4:16">
      <c r="E721" s="38"/>
      <c r="F721" s="39"/>
      <c r="G721" s="39">
        <f>VLOOKUP($E$718,[1]明細總表!$C$1:$AB$65536,9,FALSE)</f>
        <v>0</v>
      </c>
      <c r="H721" s="39">
        <f>VLOOKUP($E$718,[1]明細總表!$C$1:$AB$65536,10,FALSE)</f>
        <v>0</v>
      </c>
      <c r="I721" s="38">
        <f>VLOOKUP($G721,[1]食材檔!$B$1:$I$65536,3,FALSE)</f>
        <v>0</v>
      </c>
      <c r="J721" s="56" t="e">
        <f t="shared" si="38"/>
        <v>#DIV/0!</v>
      </c>
      <c r="K721" s="56"/>
      <c r="L721" s="38">
        <f>VLOOKUP($G721,[1]食材檔!$B$1:$I$65536,4,FALSE)</f>
        <v>0</v>
      </c>
      <c r="M721" s="38">
        <f>VLOOKUP($G721,[1]食材檔!$B$1:$I$65536,7,FALSE)</f>
        <v>0</v>
      </c>
      <c r="N721" s="38">
        <f>VLOOKUP($G721,[1]食材檔!$B$1:$I$65536,8,FALSE)</f>
        <v>0</v>
      </c>
      <c r="O721" s="41" t="e">
        <f t="shared" si="40"/>
        <v>#DIV/0!</v>
      </c>
      <c r="P721" s="42">
        <f>VLOOKUP($G721,[1]食材檔!$B$1:$M$65536,11,FALSE)/100*H721</f>
        <v>0</v>
      </c>
    </row>
    <row r="722" spans="4:16">
      <c r="E722" s="38"/>
      <c r="F722" s="39"/>
      <c r="G722" s="39">
        <f>VLOOKUP($E$718,[1]明細總表!$C$1:$AB$65536,11,FALSE)</f>
        <v>0</v>
      </c>
      <c r="H722" s="39">
        <f>VLOOKUP($E$718,[1]明細總表!$C$1:$AB$65536,12,FALSE)</f>
        <v>0</v>
      </c>
      <c r="I722" s="38">
        <f>VLOOKUP($G722,[1]食材檔!$B$1:$I$65536,3,FALSE)</f>
        <v>0</v>
      </c>
      <c r="J722" s="56" t="e">
        <f t="shared" si="38"/>
        <v>#DIV/0!</v>
      </c>
      <c r="K722" s="56"/>
      <c r="L722" s="38">
        <f>VLOOKUP($G722,[1]食材檔!$B$1:$I$65536,4,FALSE)</f>
        <v>0</v>
      </c>
      <c r="M722" s="38">
        <f>VLOOKUP($G722,[1]食材檔!$B$1:$I$65536,7,FALSE)</f>
        <v>0</v>
      </c>
      <c r="N722" s="38">
        <f>VLOOKUP($G722,[1]食材檔!$B$1:$I$65536,8,FALSE)</f>
        <v>0</v>
      </c>
      <c r="O722" s="41" t="e">
        <f t="shared" si="40"/>
        <v>#DIV/0!</v>
      </c>
      <c r="P722" s="42">
        <f>VLOOKUP($G722,[1]食材檔!$B$1:$M$65536,11,FALSE)/100*H722</f>
        <v>0</v>
      </c>
    </row>
    <row r="723" spans="4:16">
      <c r="D723" s="13">
        <f>SUM(H723:H732)</f>
        <v>37</v>
      </c>
      <c r="E723" s="52" t="str">
        <f>VLOOKUP(G694,[1]麗山菜單!B18:H18,7,FALSE)</f>
        <v>黃瓜龍骨湯</v>
      </c>
      <c r="F723" s="53">
        <f>VLOOKUP($E$723,[1]明細總表!$C$1:$AB$65536,2,FALSE)</f>
        <v>2</v>
      </c>
      <c r="G723" s="53" t="str">
        <f>VLOOKUP($E$723,[1]明細總表!$C$1:$AB$65536,3,FALSE)</f>
        <v>大黃瓜片</v>
      </c>
      <c r="H723" s="53">
        <f>VLOOKUP($E$723,[1]明細總表!$C$1:$AB$65536,4,FALSE)</f>
        <v>30</v>
      </c>
      <c r="I723" s="52">
        <f>VLOOKUP($G723,[1]食材檔!$B$1:$I$65536,3,FALSE)</f>
        <v>1000</v>
      </c>
      <c r="J723" s="54">
        <f>H723*$E$694/I723</f>
        <v>85.11</v>
      </c>
      <c r="K723" s="54"/>
      <c r="L723" s="52" t="str">
        <f>VLOOKUP($G723,[1]食材檔!$B$1:$I$65536,4,FALSE)</f>
        <v>kg</v>
      </c>
      <c r="M723" s="52">
        <f>VLOOKUP($G723,[1]食材檔!$B$1:$I$65536,7,FALSE)</f>
        <v>100</v>
      </c>
      <c r="N723" s="52">
        <f>VLOOKUP($G723,[1]食材檔!$B$1:$I$65536,8,FALSE)</f>
        <v>3</v>
      </c>
      <c r="O723" s="55">
        <f t="shared" si="40"/>
        <v>0.3</v>
      </c>
      <c r="P723" s="42">
        <f>VLOOKUP($G723,[1]食材檔!$B$1:$M$65536,11,FALSE)/100*H723</f>
        <v>4.5</v>
      </c>
    </row>
    <row r="724" spans="4:16">
      <c r="E724" s="52"/>
      <c r="F724" s="53"/>
      <c r="G724" s="53" t="str">
        <f>VLOOKUP($E$723,[1]明細總表!$C$1:$AB$65536,5,FALSE)</f>
        <v>龍骨</v>
      </c>
      <c r="H724" s="53">
        <f>VLOOKUP($E$723,[1]明細總表!$C$1:$AB$65536,6,FALSE)</f>
        <v>7</v>
      </c>
      <c r="I724" s="52">
        <f>VLOOKUP($G724,[1]食材檔!$B$1:$I$65536,3,FALSE)</f>
        <v>1000</v>
      </c>
      <c r="J724" s="54">
        <f t="shared" si="38"/>
        <v>19.859000000000002</v>
      </c>
      <c r="K724" s="54"/>
      <c r="L724" s="52" t="str">
        <f>VLOOKUP($G724,[1]食材檔!$B$1:$I$65536,4,FALSE)</f>
        <v>kg</v>
      </c>
      <c r="M724" s="52">
        <f>VLOOKUP($G724,[1]食材檔!$B$1:$I$65536,7,FALSE)</f>
        <v>35</v>
      </c>
      <c r="N724" s="52">
        <f>VLOOKUP($G724,[1]食材檔!$B$1:$I$65536,8,FALSE)</f>
        <v>2</v>
      </c>
      <c r="O724" s="55">
        <f t="shared" si="40"/>
        <v>0.2</v>
      </c>
      <c r="P724" s="42">
        <f>VLOOKUP($G724,[1]食材檔!$B$1:$M$65536,11,FALSE)/100*H724</f>
        <v>0</v>
      </c>
    </row>
    <row r="725" spans="4:16">
      <c r="E725" s="52"/>
      <c r="F725" s="53"/>
      <c r="G725" s="53">
        <f>VLOOKUP($E$723,[1]明細總表!$C$1:$AB$65536,7,FALSE)</f>
        <v>0</v>
      </c>
      <c r="H725" s="53">
        <f>VLOOKUP($E$723,[1]明細總表!$C$1:$AB$65536,8,FALSE)</f>
        <v>0</v>
      </c>
      <c r="I725" s="52">
        <f>VLOOKUP($G725,[1]食材檔!$B$1:$I$65536,3,FALSE)</f>
        <v>0</v>
      </c>
      <c r="J725" s="54" t="e">
        <f t="shared" si="38"/>
        <v>#DIV/0!</v>
      </c>
      <c r="K725" s="54"/>
      <c r="L725" s="52">
        <f>VLOOKUP($G725,[1]食材檔!$B$1:$I$65536,4,FALSE)</f>
        <v>0</v>
      </c>
      <c r="M725" s="52">
        <f>VLOOKUP($G725,[1]食材檔!$B$1:$I$65536,7,FALSE)</f>
        <v>0</v>
      </c>
      <c r="N725" s="52">
        <f>VLOOKUP($G725,[1]食材檔!$B$1:$I$65536,8,FALSE)</f>
        <v>0</v>
      </c>
      <c r="O725" s="55" t="e">
        <f t="shared" si="40"/>
        <v>#DIV/0!</v>
      </c>
      <c r="P725" s="42">
        <f>VLOOKUP($G725,[1]食材檔!$B$1:$M$65536,11,FALSE)/100*H725</f>
        <v>0</v>
      </c>
    </row>
    <row r="726" spans="4:16">
      <c r="E726" s="52"/>
      <c r="F726" s="53"/>
      <c r="G726" s="53">
        <f>VLOOKUP($E$723,[1]明細總表!$C$1:$AB$65536,9,FALSE)</f>
        <v>0</v>
      </c>
      <c r="H726" s="53">
        <f>VLOOKUP($E$723,[1]明細總表!$C$1:$AB$65536,10,FALSE)</f>
        <v>0</v>
      </c>
      <c r="I726" s="52">
        <f>VLOOKUP($G726,[1]食材檔!$B$1:$I$65536,3,FALSE)</f>
        <v>0</v>
      </c>
      <c r="J726" s="54" t="e">
        <f t="shared" si="38"/>
        <v>#DIV/0!</v>
      </c>
      <c r="K726" s="54"/>
      <c r="L726" s="52">
        <f>VLOOKUP($G726,[1]食材檔!$B$1:$I$65536,4,FALSE)</f>
        <v>0</v>
      </c>
      <c r="M726" s="52">
        <f>VLOOKUP($G726,[1]食材檔!$B$1:$I$65536,7,FALSE)</f>
        <v>0</v>
      </c>
      <c r="N726" s="52">
        <f>VLOOKUP($G726,[1]食材檔!$B$1:$I$65536,8,FALSE)</f>
        <v>0</v>
      </c>
      <c r="O726" s="55" t="e">
        <f t="shared" si="40"/>
        <v>#DIV/0!</v>
      </c>
      <c r="P726" s="42">
        <f>VLOOKUP($G726,[1]食材檔!$B$1:$M$65536,11,FALSE)/100*H726</f>
        <v>0</v>
      </c>
    </row>
    <row r="727" spans="4:16">
      <c r="E727" s="52"/>
      <c r="F727" s="53"/>
      <c r="G727" s="53">
        <f>VLOOKUP($E$723,[1]明細總表!$C$1:$AB$65536,11,FALSE)</f>
        <v>0</v>
      </c>
      <c r="H727" s="53">
        <f>VLOOKUP($E$723,[1]明細總表!$C$1:$AB$65536,12,FALSE)</f>
        <v>0</v>
      </c>
      <c r="I727" s="52">
        <f>VLOOKUP($G727,[1]食材檔!$B$1:$I$65536,3,FALSE)</f>
        <v>0</v>
      </c>
      <c r="J727" s="54" t="e">
        <f t="shared" si="38"/>
        <v>#DIV/0!</v>
      </c>
      <c r="K727" s="54"/>
      <c r="L727" s="52">
        <f>VLOOKUP($G727,[1]食材檔!$B$1:$I$65536,4,FALSE)</f>
        <v>0</v>
      </c>
      <c r="M727" s="52">
        <f>VLOOKUP($G727,[1]食材檔!$B$1:$I$65536,7,FALSE)</f>
        <v>0</v>
      </c>
      <c r="N727" s="52">
        <f>VLOOKUP($G727,[1]食材檔!$B$1:$I$65536,8,FALSE)</f>
        <v>0</v>
      </c>
      <c r="O727" s="55" t="e">
        <f t="shared" si="40"/>
        <v>#DIV/0!</v>
      </c>
      <c r="P727" s="42">
        <f>VLOOKUP($G727,[1]食材檔!$B$1:$M$65536,11,FALSE)/100*H727</f>
        <v>0</v>
      </c>
    </row>
    <row r="728" spans="4:16">
      <c r="E728" s="52"/>
      <c r="F728" s="53"/>
      <c r="G728" s="53">
        <f>VLOOKUP($E$723,[1]明細總表!$C$1:$AB$65536,13,FALSE)</f>
        <v>0</v>
      </c>
      <c r="H728" s="53">
        <f>VLOOKUP($E$723,[1]明細總表!$C$1:$AB$65536,14,FALSE)</f>
        <v>0</v>
      </c>
      <c r="I728" s="52">
        <f>VLOOKUP($G728,[1]食材檔!$B$1:$I$65536,3,FALSE)</f>
        <v>0</v>
      </c>
      <c r="J728" s="54" t="e">
        <f t="shared" si="38"/>
        <v>#DIV/0!</v>
      </c>
      <c r="K728" s="54"/>
      <c r="L728" s="52">
        <f>VLOOKUP($G728,[1]食材檔!$B$1:$I$65536,4,FALSE)</f>
        <v>0</v>
      </c>
      <c r="M728" s="52">
        <f>VLOOKUP($G728,[1]食材檔!$B$1:$I$65536,7,FALSE)</f>
        <v>0</v>
      </c>
      <c r="N728" s="52">
        <f>VLOOKUP($G728,[1]食材檔!$B$1:$I$65536,8,FALSE)</f>
        <v>0</v>
      </c>
      <c r="O728" s="55" t="e">
        <f t="shared" si="40"/>
        <v>#DIV/0!</v>
      </c>
      <c r="P728" s="42">
        <f>VLOOKUP($G728,[1]食材檔!$B$1:$M$65536,11,FALSE)/100*H728</f>
        <v>0</v>
      </c>
    </row>
    <row r="729" spans="4:16">
      <c r="E729" s="52"/>
      <c r="F729" s="53"/>
      <c r="G729" s="53">
        <f>VLOOKUP($E$723,[1]明細總表!$C$1:$AB$65536,15,FALSE)</f>
        <v>0</v>
      </c>
      <c r="H729" s="53">
        <f>VLOOKUP($E$723,[1]明細總表!$C$1:$AB$65536,16,FALSE)</f>
        <v>0</v>
      </c>
      <c r="I729" s="52">
        <f>VLOOKUP($G729,[1]食材檔!$B$1:$I$65536,3,FALSE)</f>
        <v>0</v>
      </c>
      <c r="J729" s="54" t="e">
        <f t="shared" si="38"/>
        <v>#DIV/0!</v>
      </c>
      <c r="K729" s="54"/>
      <c r="L729" s="52">
        <f>VLOOKUP($G729,[1]食材檔!$B$1:$I$65536,4,FALSE)</f>
        <v>0</v>
      </c>
      <c r="M729" s="52">
        <f>VLOOKUP($G729,[1]食材檔!$B$1:$I$65536,7,FALSE)</f>
        <v>0</v>
      </c>
      <c r="N729" s="52">
        <f>VLOOKUP($G729,[1]食材檔!$B$1:$I$65536,8,FALSE)</f>
        <v>0</v>
      </c>
      <c r="O729" s="55" t="e">
        <f t="shared" si="40"/>
        <v>#DIV/0!</v>
      </c>
      <c r="P729" s="42">
        <f>VLOOKUP($G729,[1]食材檔!$B$1:$M$65536,11,FALSE)/100*H729</f>
        <v>0</v>
      </c>
    </row>
    <row r="730" spans="4:16">
      <c r="E730" s="52"/>
      <c r="F730" s="53"/>
      <c r="G730" s="53">
        <f>VLOOKUP($E$723,[1]明細總表!$C$1:$AB$65536,17,FALSE)</f>
        <v>0</v>
      </c>
      <c r="H730" s="53">
        <f>VLOOKUP($E$723,[1]明細總表!$C$1:$AB$65536,18,FALSE)</f>
        <v>0</v>
      </c>
      <c r="I730" s="52">
        <f>VLOOKUP($G730,[1]食材檔!$B$1:$I$65536,3,FALSE)</f>
        <v>0</v>
      </c>
      <c r="J730" s="54" t="e">
        <f t="shared" si="38"/>
        <v>#DIV/0!</v>
      </c>
      <c r="K730" s="54"/>
      <c r="L730" s="52">
        <f>VLOOKUP($G730,[1]食材檔!$B$1:$I$65536,4,FALSE)</f>
        <v>0</v>
      </c>
      <c r="M730" s="52">
        <f>VLOOKUP($G730,[1]食材檔!$B$1:$I$65536,7,FALSE)</f>
        <v>0</v>
      </c>
      <c r="N730" s="52">
        <f>VLOOKUP($G730,[1]食材檔!$B$1:$I$65536,8,FALSE)</f>
        <v>0</v>
      </c>
      <c r="O730" s="55" t="e">
        <f t="shared" si="40"/>
        <v>#DIV/0!</v>
      </c>
      <c r="P730" s="42">
        <f>VLOOKUP($G730,[1]食材檔!$B$1:$M$65536,11,FALSE)/100*H730</f>
        <v>0</v>
      </c>
    </row>
    <row r="731" spans="4:16">
      <c r="E731" s="52"/>
      <c r="F731" s="53"/>
      <c r="G731" s="53">
        <f>VLOOKUP($E$723,[1]明細總表!$C$1:$AB$65536,19,FALSE)</f>
        <v>0</v>
      </c>
      <c r="H731" s="53">
        <f>VLOOKUP($E$723,[1]明細總表!$C$1:$AB$65536,20,FALSE)</f>
        <v>0</v>
      </c>
      <c r="I731" s="52">
        <f>VLOOKUP($G731,[1]食材檔!$B$1:$I$65536,3,FALSE)</f>
        <v>0</v>
      </c>
      <c r="J731" s="54" t="e">
        <f t="shared" si="38"/>
        <v>#DIV/0!</v>
      </c>
      <c r="K731" s="54"/>
      <c r="L731" s="52">
        <f>VLOOKUP($G731,[1]食材檔!$B$1:$I$65536,4,FALSE)</f>
        <v>0</v>
      </c>
      <c r="M731" s="52">
        <f>VLOOKUP($G731,[1]食材檔!$B$1:$I$65536,7,FALSE)</f>
        <v>0</v>
      </c>
      <c r="N731" s="52">
        <f>VLOOKUP($G731,[1]食材檔!$B$1:$I$65536,8,FALSE)</f>
        <v>0</v>
      </c>
      <c r="O731" s="55" t="e">
        <f t="shared" si="40"/>
        <v>#DIV/0!</v>
      </c>
      <c r="P731" s="42">
        <f>VLOOKUP($G731,[1]食材檔!$B$1:$M$65536,11,FALSE)/100*H731</f>
        <v>0</v>
      </c>
    </row>
    <row r="732" spans="4:16">
      <c r="E732" s="52"/>
      <c r="F732" s="53"/>
      <c r="G732" s="53">
        <f>VLOOKUP($E$723,[1]明細總表!$C$1:$AB$65536,21,FALSE)</f>
        <v>0</v>
      </c>
      <c r="H732" s="53">
        <f>VLOOKUP($E$723,[1]明細總表!$C$1:$AB$65536,22,FALSE)</f>
        <v>0</v>
      </c>
      <c r="I732" s="52">
        <f>VLOOKUP($G732,[1]食材檔!$B$1:$I$65536,3,FALSE)</f>
        <v>0</v>
      </c>
      <c r="J732" s="54" t="e">
        <f t="shared" si="38"/>
        <v>#DIV/0!</v>
      </c>
      <c r="K732" s="54"/>
      <c r="L732" s="52">
        <f>VLOOKUP($G732,[1]食材檔!$B$1:$I$65536,4,FALSE)</f>
        <v>0</v>
      </c>
      <c r="M732" s="52">
        <f>VLOOKUP($G732,[1]食材檔!$B$1:$I$65536,7,FALSE)</f>
        <v>0</v>
      </c>
      <c r="N732" s="52">
        <f>VLOOKUP($G732,[1]食材檔!$B$1:$I$65536,8,FALSE)</f>
        <v>0</v>
      </c>
      <c r="O732" s="55" t="e">
        <f t="shared" si="40"/>
        <v>#DIV/0!</v>
      </c>
      <c r="P732" s="42">
        <f>VLOOKUP($G732,[1]食材檔!$B$1:$M$65536,11,FALSE)/100*H732</f>
        <v>0</v>
      </c>
    </row>
    <row r="733" spans="4:16">
      <c r="D733" s="13">
        <f>SUM(H733:H735)</f>
        <v>72</v>
      </c>
      <c r="E733" s="38" t="str">
        <f>VLOOKUP(G694,[1]麗山菜單!B18:H18,3,FALSE)</f>
        <v>小米飯</v>
      </c>
      <c r="F733" s="39">
        <f>VLOOKUP($E$733,[1]明細總表!$C$1:$AB$65536,2,FALSE)</f>
        <v>2</v>
      </c>
      <c r="G733" s="39" t="str">
        <f>VLOOKUP($E$733,[1]明細總表!$C$1:$AB$65536,3,FALSE)</f>
        <v>白米</v>
      </c>
      <c r="H733" s="39">
        <f>VLOOKUP($E$733,[1]明細總表!$C$1:$AB$65536,4,FALSE)</f>
        <v>65</v>
      </c>
      <c r="I733" s="38">
        <f>VLOOKUP($G733,[1]食材檔!$B$1:$I$65536,3,FALSE)</f>
        <v>1000</v>
      </c>
      <c r="J733" s="56">
        <f t="shared" si="38"/>
        <v>184.405</v>
      </c>
      <c r="K733" s="56"/>
      <c r="L733" s="38" t="str">
        <f>VLOOKUP($G733,[1]食材檔!$B$1:$I$65536,4,FALSE)</f>
        <v>kg</v>
      </c>
      <c r="M733" s="38">
        <f>VLOOKUP($G733,[1]食材檔!$B$1:$I$65536,7,FALSE)</f>
        <v>20</v>
      </c>
      <c r="N733" s="38">
        <f>VLOOKUP($G733,[1]食材檔!$B$1:$I$65536,8,FALSE)</f>
        <v>1</v>
      </c>
      <c r="O733" s="41">
        <f t="shared" si="40"/>
        <v>3.25</v>
      </c>
      <c r="P733" s="42">
        <f>VLOOKUP($G733,[1]食材檔!$B$1:$M$65536,11,FALSE)/100*H733</f>
        <v>3.25</v>
      </c>
    </row>
    <row r="734" spans="4:16">
      <c r="E734" s="38"/>
      <c r="F734" s="39"/>
      <c r="G734" s="39" t="str">
        <f>VLOOKUP($E$733,[1]明細總表!$C$1:$AB$65536,5,FALSE)</f>
        <v>小米</v>
      </c>
      <c r="H734" s="39">
        <f>VLOOKUP($E$733,[1]明細總表!$C$1:$AB$65536,6,FALSE)</f>
        <v>7</v>
      </c>
      <c r="I734" s="38">
        <f>VLOOKUP($G734,[1]食材檔!$B$1:$I$65536,3,FALSE)</f>
        <v>1000</v>
      </c>
      <c r="J734" s="56">
        <f t="shared" si="38"/>
        <v>19.859000000000002</v>
      </c>
      <c r="K734" s="56"/>
      <c r="L734" s="38" t="str">
        <f>VLOOKUP($G734,[1]食材檔!$B$1:$I$65536,4,FALSE)</f>
        <v>kg</v>
      </c>
      <c r="M734" s="38">
        <f>VLOOKUP($G734,[1]食材檔!$B$1:$I$65536,7,FALSE)</f>
        <v>20</v>
      </c>
      <c r="N734" s="38">
        <f>VLOOKUP($G734,[1]食材檔!$B$1:$I$65536,8,FALSE)</f>
        <v>1</v>
      </c>
      <c r="O734" s="41">
        <f t="shared" si="40"/>
        <v>0.35</v>
      </c>
      <c r="P734" s="42">
        <f>VLOOKUP($G734,[1]食材檔!$B$1:$M$65536,11,FALSE)/100*H734</f>
        <v>0.35000000000000003</v>
      </c>
    </row>
    <row r="735" spans="4:16">
      <c r="E735" s="38" t="s">
        <v>3</v>
      </c>
      <c r="F735" s="39">
        <v>1</v>
      </c>
      <c r="G735" s="39" t="s">
        <v>166</v>
      </c>
      <c r="H735" s="39">
        <f>J735*1000/E648</f>
        <v>0</v>
      </c>
      <c r="I735" s="38"/>
      <c r="J735" s="56"/>
      <c r="K735" s="56"/>
      <c r="L735" s="38" t="s">
        <v>29</v>
      </c>
      <c r="M735" s="38">
        <v>5</v>
      </c>
      <c r="N735" s="38">
        <v>6</v>
      </c>
      <c r="O735" s="41">
        <f t="shared" si="40"/>
        <v>0</v>
      </c>
      <c r="P735" s="42">
        <f>VLOOKUP($G735,[1]食材檔!$B$1:$M$65536,11,FALSE)/100*H735</f>
        <v>0</v>
      </c>
    </row>
    <row r="736" spans="4:16">
      <c r="E736" s="52" t="s">
        <v>5</v>
      </c>
      <c r="F736" s="53"/>
      <c r="G736" s="53" t="s">
        <v>167</v>
      </c>
      <c r="H736" s="52"/>
      <c r="I736" s="52"/>
      <c r="J736" s="54"/>
      <c r="K736" s="54"/>
      <c r="L736" s="52" t="s">
        <v>29</v>
      </c>
      <c r="M736" s="52"/>
      <c r="N736" s="52"/>
      <c r="O736" s="55"/>
      <c r="P736" s="42">
        <f>VLOOKUP($G736,[1]食材檔!$B$1:$M$65536,11,FALSE)/100*H736</f>
        <v>0</v>
      </c>
    </row>
    <row r="737" spans="4:21">
      <c r="E737" s="52"/>
      <c r="F737" s="53"/>
      <c r="G737" s="53" t="s">
        <v>31</v>
      </c>
      <c r="H737" s="52"/>
      <c r="I737" s="52"/>
      <c r="J737" s="54"/>
      <c r="K737" s="54"/>
      <c r="L737" s="52" t="s">
        <v>168</v>
      </c>
      <c r="M737" s="52"/>
      <c r="N737" s="52"/>
      <c r="O737" s="55"/>
      <c r="P737" s="42">
        <f>VLOOKUP($G737,[1]食材檔!$B$1:$M$65536,11,FALSE)/100*H737</f>
        <v>0</v>
      </c>
    </row>
    <row r="738" spans="4:21">
      <c r="E738" s="52"/>
      <c r="F738" s="53"/>
      <c r="G738" s="53" t="s">
        <v>8</v>
      </c>
      <c r="H738" s="52"/>
      <c r="I738" s="52"/>
      <c r="J738" s="54"/>
      <c r="K738" s="54"/>
      <c r="L738" s="52" t="s">
        <v>29</v>
      </c>
      <c r="M738" s="52"/>
      <c r="N738" s="52"/>
      <c r="O738" s="55"/>
      <c r="P738" s="42">
        <f>VLOOKUP($G738,[1]食材檔!$B$1:$M$65536,11,FALSE)/100*H738</f>
        <v>0</v>
      </c>
    </row>
    <row r="739" spans="4:21">
      <c r="D739" s="16"/>
      <c r="E739" s="19">
        <f>VLOOKUP($H$740,[1]人數!$L$1:$S$65536,6,FALSE)</f>
        <v>1402</v>
      </c>
      <c r="F739" s="20">
        <f>VLOOKUP($H$740,[1]人數!$L$1:$S$65536,7,FALSE)</f>
        <v>1968</v>
      </c>
      <c r="G739" s="21"/>
    </row>
    <row r="740" spans="4:21">
      <c r="D740" s="16"/>
      <c r="E740" s="4">
        <f>VLOOKUP($H$740,[1]人數!$L$1:$S$65536,8,FALSE)</f>
        <v>3370</v>
      </c>
      <c r="G740" s="22">
        <f>[1]麗山菜單!B19</f>
        <v>45069</v>
      </c>
      <c r="H740" s="23" t="str">
        <f>VLOOKUP(G4,[1]麗山菜單!A19:I19,3,TRUE)</f>
        <v>二</v>
      </c>
      <c r="J740" s="24"/>
      <c r="K740" s="24"/>
      <c r="L740" s="13">
        <f>VLOOKUP(G740,[1]麗山菜單!A19:I19,4,TRUE)</f>
        <v>0</v>
      </c>
    </row>
    <row r="741" spans="4:21">
      <c r="D741" s="61" t="s">
        <v>10</v>
      </c>
      <c r="E741" s="26" t="s">
        <v>0</v>
      </c>
      <c r="F741" s="7" t="s">
        <v>1</v>
      </c>
      <c r="G741" s="26" t="s">
        <v>2</v>
      </c>
      <c r="H741" s="26" t="s">
        <v>11</v>
      </c>
      <c r="I741" s="27" t="s">
        <v>12</v>
      </c>
      <c r="J741" s="28" t="s">
        <v>13</v>
      </c>
      <c r="K741" s="28"/>
      <c r="L741" s="29" t="s">
        <v>14</v>
      </c>
      <c r="M741" s="30" t="s">
        <v>15</v>
      </c>
      <c r="N741" s="31" t="s">
        <v>16</v>
      </c>
      <c r="O741" s="32" t="s">
        <v>17</v>
      </c>
      <c r="P741" s="33" t="s">
        <v>18</v>
      </c>
      <c r="Q741" s="13" t="s">
        <v>19</v>
      </c>
      <c r="R741" s="43">
        <f>SUMIFS(O742:O781,N742:N781,1)</f>
        <v>0.29411764705882354</v>
      </c>
      <c r="S741" s="35" t="s">
        <v>20</v>
      </c>
      <c r="T741" s="36">
        <f>R741*2+R742*7+R743*1+R746*8</f>
        <v>23.334411764705884</v>
      </c>
      <c r="U741" s="37">
        <f>T741*4/T744</f>
        <v>0.20934456629887932</v>
      </c>
    </row>
    <row r="742" spans="4:21">
      <c r="D742" s="13">
        <f>SUM(H742:H753)</f>
        <v>148.4</v>
      </c>
      <c r="E742" s="8" t="str">
        <f>VLOOKUP(G740,[1]麗山菜單!B19:H19,4,FALSE)</f>
        <v>打拋豬肉炒飯</v>
      </c>
      <c r="F742" s="9">
        <f>VLOOKUP($E$742,[1]明細總表!$C$1:$AB$65536,2,FALSE)</f>
        <v>11</v>
      </c>
      <c r="G742" s="9" t="str">
        <f>VLOOKUP($E$742,[1]明細總表!$C$1:$AB$65536,3,FALSE)</f>
        <v>絞肉</v>
      </c>
      <c r="H742" s="9">
        <f>VLOOKUP($E$742,[1]明細總表!$C$1:$AB$65536,4,FALSE)</f>
        <v>17</v>
      </c>
      <c r="I742" s="8">
        <f>VLOOKUP($G742,[1]食材檔!$B$1:$I$65536,3,FALSE)</f>
        <v>1000</v>
      </c>
      <c r="J742" s="45">
        <f t="shared" ref="J742:J752" si="41">H742*$E$740/I742</f>
        <v>57.29</v>
      </c>
      <c r="K742" s="45"/>
      <c r="L742" s="8" t="str">
        <f>VLOOKUP($G742,[1]食材檔!$B$1:$I$65536,4,FALSE)</f>
        <v>kg</v>
      </c>
      <c r="M742" s="8">
        <f>VLOOKUP($G742,[1]食材檔!$B$1:$I$65536,7,FALSE)</f>
        <v>35</v>
      </c>
      <c r="N742" s="38">
        <f>VLOOKUP($G742,[1]食材檔!$B$1:$I$65536,8,FALSE)</f>
        <v>2</v>
      </c>
      <c r="O742" s="41">
        <f t="shared" ref="O742:O781" si="42">H742/M742</f>
        <v>0.48571428571428571</v>
      </c>
      <c r="P742" s="42">
        <f>VLOOKUP($G742,[1]食材檔!$B$1:$M$65536,11,FALSE)/100*H742</f>
        <v>1.53</v>
      </c>
      <c r="Q742" s="13" t="s">
        <v>106</v>
      </c>
      <c r="R742" s="46">
        <f>SUMIFS(O742:O781,N742:N781,2)</f>
        <v>3.0415966386554625</v>
      </c>
      <c r="S742" s="35" t="s">
        <v>130</v>
      </c>
      <c r="T742" s="44">
        <f>R742*5+R745*5+R746*8</f>
        <v>27.307983193277312</v>
      </c>
      <c r="U742" s="37">
        <f>T742*9/T744</f>
        <v>0.55123524862821882</v>
      </c>
    </row>
    <row r="743" spans="4:21">
      <c r="E743" s="8"/>
      <c r="F743" s="9"/>
      <c r="G743" s="9" t="str">
        <f>VLOOKUP($E$742,[1]明細總表!$C$1:$AB$65536,5,FALSE)</f>
        <v>CAS冷凍玉米粒</v>
      </c>
      <c r="H743" s="9">
        <f>VLOOKUP($E$742,[1]明細總表!$C$1:$AB$65536,6,FALSE)</f>
        <v>25</v>
      </c>
      <c r="I743" s="8">
        <f>VLOOKUP($G743,[1]食材檔!$B$1:$I$65536,3,FALSE)</f>
        <v>1000</v>
      </c>
      <c r="J743" s="45">
        <f t="shared" si="41"/>
        <v>84.25</v>
      </c>
      <c r="K743" s="45"/>
      <c r="L743" s="8" t="str">
        <f>VLOOKUP($G743,[1]食材檔!$B$1:$I$65536,4,FALSE)</f>
        <v>kg</v>
      </c>
      <c r="M743" s="8">
        <f>VLOOKUP($G743,[1]食材檔!$B$1:$I$65536,7,FALSE)</f>
        <v>85</v>
      </c>
      <c r="N743" s="38">
        <f>VLOOKUP($G743,[1]食材檔!$B$1:$I$65536,8,FALSE)</f>
        <v>1</v>
      </c>
      <c r="O743" s="41">
        <f t="shared" si="42"/>
        <v>0.29411764705882354</v>
      </c>
      <c r="P743" s="42">
        <f>VLOOKUP($G743,[1]食材檔!$B$1:$M$65536,11,FALSE)/100*H743</f>
        <v>0.75</v>
      </c>
      <c r="Q743" s="13" t="s">
        <v>131</v>
      </c>
      <c r="R743" s="46">
        <f>SUMIFS(O742:O781,N742:N781,3)</f>
        <v>1.4550000000000001</v>
      </c>
      <c r="S743" s="35" t="s">
        <v>132</v>
      </c>
      <c r="T743" s="44">
        <f>R741*15+R743*5+15+R746*12</f>
        <v>26.686764705882354</v>
      </c>
      <c r="U743" s="37">
        <f>T743*4/T744</f>
        <v>0.23942018507290186</v>
      </c>
    </row>
    <row r="744" spans="4:21">
      <c r="E744" s="8"/>
      <c r="F744" s="9"/>
      <c r="G744" s="9" t="str">
        <f>VLOOKUP($E$742,[1]明細總表!$C$1:$AB$65536,7,FALSE)</f>
        <v>剝皮洋蔥原件</v>
      </c>
      <c r="H744" s="9">
        <f>VLOOKUP($E$742,[1]明細總表!$C$1:$AB$65536,8,FALSE)</f>
        <v>8</v>
      </c>
      <c r="I744" s="8">
        <f>VLOOKUP($G744,[1]食材檔!$B$1:$I$65536,3,FALSE)</f>
        <v>1000</v>
      </c>
      <c r="J744" s="45">
        <f t="shared" si="41"/>
        <v>26.96</v>
      </c>
      <c r="K744" s="45"/>
      <c r="L744" s="8" t="str">
        <f>VLOOKUP($G744,[1]食材檔!$B$1:$I$65536,4,FALSE)</f>
        <v>kg</v>
      </c>
      <c r="M744" s="8">
        <f>VLOOKUP($G744,[1]食材檔!$B$1:$I$65536,7,FALSE)</f>
        <v>100</v>
      </c>
      <c r="N744" s="38">
        <f>VLOOKUP($G744,[1]食材檔!$B$1:$I$65536,8,FALSE)</f>
        <v>3</v>
      </c>
      <c r="O744" s="41">
        <f t="shared" si="42"/>
        <v>0.08</v>
      </c>
      <c r="P744" s="42">
        <f>VLOOKUP($G744,[1]食材檔!$B$1:$M$65536,11,FALSE)/100*H744</f>
        <v>1.84</v>
      </c>
      <c r="Q744" s="13" t="s">
        <v>169</v>
      </c>
      <c r="R744" s="46">
        <f>SUMIFS(O742:O781,N742:N781,4)+1</f>
        <v>1</v>
      </c>
      <c r="S744" s="47" t="s">
        <v>170</v>
      </c>
      <c r="T744" s="44">
        <f>T741*4+T742*9+T743*4</f>
        <v>445.85655462184877</v>
      </c>
      <c r="U744" s="37">
        <f>U741+U742+U743</f>
        <v>1</v>
      </c>
    </row>
    <row r="745" spans="4:21">
      <c r="E745" s="8"/>
      <c r="F745" s="64"/>
      <c r="G745" s="9" t="str">
        <f>VLOOKUP($E$742,[1]明細總表!$C$1:$AB$65536,9,FALSE)</f>
        <v>紅蘿蔔小丁</v>
      </c>
      <c r="H745" s="9">
        <f>VLOOKUP($E$742,[1]明細總表!$C$1:$AB$65536,10,FALSE)</f>
        <v>10</v>
      </c>
      <c r="I745" s="8">
        <f>VLOOKUP($G745,[1]食材檔!$B$1:$I$65536,3,FALSE)</f>
        <v>1000</v>
      </c>
      <c r="J745" s="45">
        <f t="shared" si="41"/>
        <v>33.700000000000003</v>
      </c>
      <c r="K745" s="45"/>
      <c r="L745" s="8" t="str">
        <f>VLOOKUP($G745,[1]食材檔!$B$1:$I$65536,4,FALSE)</f>
        <v>kg</v>
      </c>
      <c r="M745" s="8">
        <f>VLOOKUP($G745,[1]食材檔!$B$1:$I$65536,7,FALSE)</f>
        <v>100</v>
      </c>
      <c r="N745" s="38">
        <f>VLOOKUP($G745,[1]食材檔!$B$1:$I$65536,8,FALSE)</f>
        <v>3</v>
      </c>
      <c r="O745" s="41">
        <f t="shared" si="42"/>
        <v>0.1</v>
      </c>
      <c r="P745" s="42">
        <f>VLOOKUP($G745,[1]食材檔!$B$1:$M$65536,11,FALSE)/100*H745</f>
        <v>2.7</v>
      </c>
      <c r="Q745" s="13" t="s">
        <v>26</v>
      </c>
      <c r="R745" s="46">
        <f>SUMIFS(O742:O781,N742:N781,6)+2.4</f>
        <v>2.42</v>
      </c>
    </row>
    <row r="746" spans="4:21">
      <c r="E746" s="8"/>
      <c r="F746" s="64"/>
      <c r="G746" s="9" t="str">
        <f>VLOOKUP($E$742,[1]明細總表!$C$1:$AB$65536,11,FALSE)</f>
        <v>杏鮑菇原件</v>
      </c>
      <c r="H746" s="9">
        <f>VLOOKUP($E$742,[1]明細總表!$C$1:$AB$65536,12,FALSE)</f>
        <v>6</v>
      </c>
      <c r="I746" s="8">
        <f>VLOOKUP($G746,[1]食材檔!$B$1:$I$65536,3,FALSE)</f>
        <v>1000</v>
      </c>
      <c r="J746" s="45">
        <f t="shared" si="41"/>
        <v>20.22</v>
      </c>
      <c r="K746" s="45"/>
      <c r="L746" s="8" t="str">
        <f>VLOOKUP($G746,[1]食材檔!$B$1:$I$65536,4,FALSE)</f>
        <v>kg</v>
      </c>
      <c r="M746" s="8">
        <f>VLOOKUP($G746,[1]食材檔!$B$1:$I$65536,7,FALSE)</f>
        <v>100</v>
      </c>
      <c r="N746" s="38">
        <f>VLOOKUP($G746,[1]食材檔!$B$1:$I$65536,8,FALSE)</f>
        <v>3</v>
      </c>
      <c r="O746" s="41">
        <f t="shared" si="42"/>
        <v>0.06</v>
      </c>
      <c r="P746" s="42">
        <f>VLOOKUP($G746,[1]食材檔!$B$1:$M$65536,11,FALSE)/100*H746</f>
        <v>0.06</v>
      </c>
      <c r="Q746" s="47" t="s">
        <v>27</v>
      </c>
      <c r="R746" s="48">
        <f>SUMIFS(O742:O781,N742:N781,5)</f>
        <v>0</v>
      </c>
    </row>
    <row r="747" spans="4:21">
      <c r="E747" s="8"/>
      <c r="F747" s="64"/>
      <c r="G747" s="9" t="str">
        <f>VLOOKUP($E$742,[1]明細總表!$C$1:$AB$65536,13,FALSE)</f>
        <v>TAP冷凍毛豆仁</v>
      </c>
      <c r="H747" s="9">
        <f>VLOOKUP($E$742,[1]明細總表!$C$1:$AB$65536,14,FALSE)</f>
        <v>5</v>
      </c>
      <c r="I747" s="8">
        <f>VLOOKUP($G747,[1]食材檔!$B$1:$I$65536,3,FALSE)</f>
        <v>1000</v>
      </c>
      <c r="J747" s="45">
        <f t="shared" si="41"/>
        <v>16.850000000000001</v>
      </c>
      <c r="K747" s="45"/>
      <c r="L747" s="8" t="str">
        <f>VLOOKUP($G747,[1]食材檔!$B$1:$I$65536,4,FALSE)</f>
        <v>kg</v>
      </c>
      <c r="M747" s="8">
        <f>VLOOKUP($G747,[1]食材檔!$B$1:$I$65536,7,FALSE)</f>
        <v>50</v>
      </c>
      <c r="N747" s="38">
        <f>VLOOKUP($G747,[1]食材檔!$B$1:$I$65536,8,FALSE)</f>
        <v>2</v>
      </c>
      <c r="O747" s="41">
        <f t="shared" si="42"/>
        <v>0.1</v>
      </c>
      <c r="P747" s="42">
        <f>VLOOKUP($G747,[1]食材檔!$B$1:$M$65536,11,FALSE)/100*H747</f>
        <v>4.2</v>
      </c>
      <c r="Q747" s="49" t="s">
        <v>18</v>
      </c>
      <c r="R747" s="50">
        <f>SUM(P742:P784)</f>
        <v>117.303</v>
      </c>
    </row>
    <row r="748" spans="4:21">
      <c r="E748" s="8"/>
      <c r="F748" s="64"/>
      <c r="G748" s="9" t="str">
        <f>VLOOKUP($E$742,[1]明細總表!$C$1:$AB$65536,15,FALSE)</f>
        <v>九層塔</v>
      </c>
      <c r="H748" s="9">
        <f>VLOOKUP($E$742,[1]明細總表!$C$1:$AB$65536,16,FALSE)</f>
        <v>1</v>
      </c>
      <c r="I748" s="8">
        <f>VLOOKUP($G748,[1]食材檔!$B$1:$I$65536,3,FALSE)</f>
        <v>1000</v>
      </c>
      <c r="J748" s="45">
        <f t="shared" si="41"/>
        <v>3.37</v>
      </c>
      <c r="K748" s="45"/>
      <c r="L748" s="8" t="str">
        <f>VLOOKUP($G748,[1]食材檔!$B$1:$I$65536,4,FALSE)</f>
        <v>kg</v>
      </c>
      <c r="M748" s="8">
        <f>VLOOKUP($G748,[1]食材檔!$B$1:$I$65536,7,FALSE)</f>
        <v>100</v>
      </c>
      <c r="N748" s="38">
        <f>VLOOKUP($G748,[1]食材檔!$B$1:$I$65536,8,FALSE)</f>
        <v>3</v>
      </c>
      <c r="O748" s="41">
        <f t="shared" si="42"/>
        <v>0.01</v>
      </c>
      <c r="P748" s="42">
        <f>VLOOKUP($G748,[1]食材檔!$B$1:$M$65536,11,FALSE)/100*H748</f>
        <v>1.91</v>
      </c>
    </row>
    <row r="749" spans="4:21">
      <c r="E749" s="8"/>
      <c r="F749" s="9"/>
      <c r="G749" s="9" t="str">
        <f>VLOOKUP($E$742,[1]明細總表!$C$1:$AB$65536,17,FALSE)</f>
        <v>檸檬汁</v>
      </c>
      <c r="H749" s="9">
        <f>VLOOKUP($E$742,[1]明細總表!$C$1:$AB$65536,18,FALSE)</f>
        <v>1</v>
      </c>
      <c r="I749" s="8">
        <f>VLOOKUP($G749,[1]食材檔!$B$1:$I$65536,3,FALSE)</f>
        <v>960</v>
      </c>
      <c r="J749" s="45">
        <f t="shared" si="41"/>
        <v>3.5104166666666665</v>
      </c>
      <c r="K749" s="45"/>
      <c r="L749" s="8" t="str">
        <f>VLOOKUP($G749,[1]食材檔!$B$1:$I$65536,4,FALSE)</f>
        <v>罐</v>
      </c>
      <c r="M749" s="8">
        <f>VLOOKUP($G749,[1]食材檔!$B$1:$I$65536,7,FALSE)</f>
        <v>0</v>
      </c>
      <c r="N749" s="38">
        <f>VLOOKUP($G749,[1]食材檔!$B$1:$I$65536,8,FALSE)</f>
        <v>0</v>
      </c>
      <c r="O749" s="41" t="e">
        <f t="shared" si="42"/>
        <v>#DIV/0!</v>
      </c>
      <c r="P749" s="42">
        <f>VLOOKUP($G749,[1]食材檔!$B$1:$M$65536,11,FALSE)/100*H749</f>
        <v>0</v>
      </c>
    </row>
    <row r="750" spans="4:21">
      <c r="E750" s="8"/>
      <c r="F750" s="9"/>
      <c r="G750" s="9" t="str">
        <f>VLOOKUP($E$742,[1]明細總表!$C$1:$AB$65536,19,FALSE)</f>
        <v>魚露</v>
      </c>
      <c r="H750" s="9">
        <f>VLOOKUP($E$742,[1]明細總表!$C$1:$AB$65536,20,FALSE)</f>
        <v>1</v>
      </c>
      <c r="I750" s="8">
        <f>VLOOKUP($G750,[1]食材檔!$B$1:$I$65536,3,FALSE)</f>
        <v>500</v>
      </c>
      <c r="J750" s="45">
        <f t="shared" si="41"/>
        <v>6.74</v>
      </c>
      <c r="K750" s="45"/>
      <c r="L750" s="8" t="str">
        <f>VLOOKUP($G750,[1]食材檔!$B$1:$I$65536,4,FALSE)</f>
        <v>罐</v>
      </c>
      <c r="M750" s="8">
        <f>VLOOKUP($G750,[1]食材檔!$B$1:$I$65536,7,FALSE)</f>
        <v>0</v>
      </c>
      <c r="N750" s="38">
        <f>VLOOKUP($G750,[1]食材檔!$B$1:$I$65536,8,FALSE)</f>
        <v>0</v>
      </c>
      <c r="O750" s="41" t="e">
        <f t="shared" si="42"/>
        <v>#DIV/0!</v>
      </c>
      <c r="P750" s="42">
        <f>VLOOKUP($G750,[1]食材檔!$B$1:$M$65536,11,FALSE)/100*H750</f>
        <v>0</v>
      </c>
    </row>
    <row r="751" spans="4:21">
      <c r="E751" s="8"/>
      <c r="F751" s="9"/>
      <c r="G751" s="9" t="str">
        <f>VLOOKUP($E$742,[1]明細總表!$C$1:$AB$65536,21,FALSE)</f>
        <v>打拋醬</v>
      </c>
      <c r="H751" s="9">
        <f>VLOOKUP($E$742,[1]明細總表!$C$1:$AB$65536,22,FALSE)</f>
        <v>0.4</v>
      </c>
      <c r="I751" s="8">
        <f>VLOOKUP($G751,[1]食材檔!$B$1:$I$65536,3,FALSE)</f>
        <v>450</v>
      </c>
      <c r="J751" s="45">
        <f t="shared" si="41"/>
        <v>2.9955555555555557</v>
      </c>
      <c r="K751" s="45"/>
      <c r="L751" s="8" t="str">
        <f>VLOOKUP($G751,[1]食材檔!$B$1:$I$65536,4,FALSE)</f>
        <v>罐</v>
      </c>
      <c r="M751" s="8">
        <f>VLOOKUP($G751,[1]食材檔!$B$1:$I$65536,7,FALSE)</f>
        <v>0</v>
      </c>
      <c r="N751" s="38">
        <f>VLOOKUP($G751,[1]食材檔!$B$1:$I$65536,8,FALSE)</f>
        <v>0</v>
      </c>
      <c r="O751" s="41" t="e">
        <f t="shared" si="42"/>
        <v>#DIV/0!</v>
      </c>
      <c r="P751" s="42">
        <f>VLOOKUP($G751,[1]食材檔!$B$1:$M$65536,11,FALSE)/100*H751</f>
        <v>0</v>
      </c>
      <c r="R751" s="93"/>
    </row>
    <row r="752" spans="4:21">
      <c r="E752" s="8"/>
      <c r="F752" s="9"/>
      <c r="G752" s="9">
        <f>VLOOKUP($E$742,[1]明細總表!$C$1:$AB$65536,23,FALSE)</f>
        <v>0</v>
      </c>
      <c r="H752" s="9">
        <f>VLOOKUP($E$742,[1]明細總表!$C$1:$AB$65536,24,FALSE)</f>
        <v>0</v>
      </c>
      <c r="I752" s="8">
        <f>VLOOKUP($G752,[1]食材檔!$B$1:$I$65536,3,FALSE)</f>
        <v>0</v>
      </c>
      <c r="J752" s="45" t="e">
        <f t="shared" si="41"/>
        <v>#DIV/0!</v>
      </c>
      <c r="K752" s="45"/>
      <c r="L752" s="8">
        <f>VLOOKUP($G752,[1]食材檔!$B$1:$I$65536,4,FALSE)</f>
        <v>0</v>
      </c>
      <c r="M752" s="8">
        <f>VLOOKUP($G752,[1]食材檔!$B$1:$I$65536,7,FALSE)</f>
        <v>0</v>
      </c>
      <c r="N752" s="38">
        <f>VLOOKUP($G752,[1]食材檔!$B$1:$I$65536,8,FALSE)</f>
        <v>0</v>
      </c>
      <c r="O752" s="41" t="e">
        <f t="shared" si="42"/>
        <v>#DIV/0!</v>
      </c>
      <c r="P752" s="42">
        <f>VLOOKUP($G752,[1]食材檔!$B$1:$M$65536,11,FALSE)/100*H752</f>
        <v>0</v>
      </c>
    </row>
    <row r="753" spans="4:22">
      <c r="E753" s="51"/>
      <c r="F753" s="9"/>
      <c r="G753" s="9" t="str">
        <f>VLOOKUP($E$742,[1]明細總表!$C$1:$AB$65536,25,FALSE)</f>
        <v>白米</v>
      </c>
      <c r="H753" s="9">
        <f>VLOOKUP($E$742,[1]明細總表!$C$1:$AB$65536,26,FALSE)</f>
        <v>74</v>
      </c>
      <c r="I753" s="8">
        <f>VLOOKUP($G753,[1]食材檔!$B$1:$I$65536,3,FALSE)</f>
        <v>1000</v>
      </c>
      <c r="J753" s="45"/>
      <c r="K753" s="45"/>
      <c r="L753" s="8" t="str">
        <f>VLOOKUP($G753,[1]食材檔!$B$1:$I$65536,4,FALSE)</f>
        <v>kg</v>
      </c>
      <c r="M753" s="8">
        <f>VLOOKUP($G753,[1]食材檔!$B$1:$I$65536,7,FALSE)</f>
        <v>20</v>
      </c>
      <c r="N753" s="38">
        <f>VLOOKUP($G753,[1]食材檔!$B$1:$I$65536,8,FALSE)-2</f>
        <v>-1</v>
      </c>
      <c r="O753" s="41">
        <f t="shared" si="42"/>
        <v>3.7</v>
      </c>
      <c r="P753" s="42">
        <f>VLOOKUP($G753,[1]食材檔!$B$1:$M$65536,11,FALSE)/100*H753</f>
        <v>3.7</v>
      </c>
    </row>
    <row r="754" spans="4:22">
      <c r="D754" s="13">
        <f>SUM(H754:H763)</f>
        <v>152.5</v>
      </c>
      <c r="E754" s="52" t="str">
        <f>VLOOKUP(G740,[1]麗山菜單!B19:H19,5,FALSE)</f>
        <v>照燒雞腿</v>
      </c>
      <c r="F754" s="53">
        <f>VLOOKUP($E$754,[1]明細總表!$C$1:$AB$65536,2,FALSE)</f>
        <v>4</v>
      </c>
      <c r="G754" s="12" t="str">
        <f>VLOOKUP($E$754,[1]明細總表!$C$1:$AB$65536,3,FALSE)</f>
        <v>雞腿</v>
      </c>
      <c r="H754" s="53">
        <f>VLOOKUP($E$754,[1]明細總表!$C$1:$AB$65536,4,FALSE)</f>
        <v>150</v>
      </c>
      <c r="I754" s="52">
        <f>VLOOKUP($G754,[1]食材檔!$B$1:$I$65536,3,FALSE)</f>
        <v>150</v>
      </c>
      <c r="J754" s="54">
        <f t="shared" ref="J754:J780" si="43">H754*$E$740/I754</f>
        <v>3370</v>
      </c>
      <c r="K754" s="54"/>
      <c r="L754" s="52" t="str">
        <f>VLOOKUP($G754,[1]食材檔!$B$1:$I$65536,4,FALSE)</f>
        <v>支</v>
      </c>
      <c r="M754" s="52">
        <f>VLOOKUP($G754,[1]食材檔!$B$1:$I$65536,7,FALSE)</f>
        <v>68</v>
      </c>
      <c r="N754" s="52">
        <f>VLOOKUP($G754,[1]食材檔!$B$1:$I$65536,8,FALSE)</f>
        <v>2</v>
      </c>
      <c r="O754" s="55">
        <f t="shared" si="42"/>
        <v>2.2058823529411766</v>
      </c>
      <c r="P754" s="42">
        <f>VLOOKUP($G754,[1]食材檔!$B$1:$M$65536,11,FALSE)/100*H754</f>
        <v>7.5</v>
      </c>
    </row>
    <row r="755" spans="4:22">
      <c r="E755" s="52"/>
      <c r="F755" s="53"/>
      <c r="G755" s="12" t="str">
        <f>VLOOKUP($E$754,[1]明細總表!$C$1:$AB$65536,5,FALSE)</f>
        <v>味霖</v>
      </c>
      <c r="H755" s="53">
        <f>VLOOKUP($E$754,[1]明細總表!$C$1:$AB$65536,6,FALSE)</f>
        <v>1.8</v>
      </c>
      <c r="I755" s="52">
        <f>VLOOKUP($G755,[1]食材檔!$B$1:$I$65536,3,FALSE)</f>
        <v>1800</v>
      </c>
      <c r="J755" s="54">
        <f t="shared" si="43"/>
        <v>3.37</v>
      </c>
      <c r="K755" s="54"/>
      <c r="L755" s="52" t="str">
        <f>VLOOKUP($G755,[1]食材檔!$B$1:$I$65536,4,FALSE)</f>
        <v>罐</v>
      </c>
      <c r="M755" s="52">
        <f>VLOOKUP($G755,[1]食材檔!$B$1:$I$65536,7,FALSE)</f>
        <v>0</v>
      </c>
      <c r="N755" s="52">
        <f>VLOOKUP($G755,[1]食材檔!$B$1:$I$65536,8,FALSE)</f>
        <v>0</v>
      </c>
      <c r="O755" s="55" t="e">
        <f t="shared" si="42"/>
        <v>#DIV/0!</v>
      </c>
      <c r="P755" s="42">
        <f>VLOOKUP($G755,[1]食材檔!$B$1:$M$65536,11,FALSE)/100*H755</f>
        <v>0</v>
      </c>
    </row>
    <row r="756" spans="4:22">
      <c r="E756" s="52"/>
      <c r="F756" s="53"/>
      <c r="G756" s="12" t="str">
        <f>VLOOKUP($E$754,[1]明細總表!$C$1:$AB$65536,7,FALSE)</f>
        <v>柴魚片</v>
      </c>
      <c r="H756" s="12">
        <f>VLOOKUP($E$754,[1]明細總表!$C$1:$AB$65536,8,FALSE)</f>
        <v>0.5</v>
      </c>
      <c r="I756" s="52">
        <f>VLOOKUP($G756,[1]食材檔!$B$1:$I$65536,3,FALSE)</f>
        <v>1000</v>
      </c>
      <c r="J756" s="54">
        <f t="shared" si="43"/>
        <v>1.6850000000000001</v>
      </c>
      <c r="K756" s="54"/>
      <c r="L756" s="52" t="str">
        <f>VLOOKUP($G756,[1]食材檔!$B$1:$I$65536,4,FALSE)</f>
        <v>kg</v>
      </c>
      <c r="M756" s="52">
        <f>VLOOKUP($G756,[1]食材檔!$B$1:$I$65536,7,FALSE)</f>
        <v>10</v>
      </c>
      <c r="N756" s="52">
        <f>VLOOKUP($G756,[1]食材檔!$B$1:$I$65536,8,FALSE)</f>
        <v>2</v>
      </c>
      <c r="O756" s="55">
        <f t="shared" si="42"/>
        <v>0.05</v>
      </c>
      <c r="P756" s="42">
        <f>VLOOKUP($G756,[1]食材檔!$B$1:$M$65536,11,FALSE)/100*H756</f>
        <v>0.22</v>
      </c>
    </row>
    <row r="757" spans="4:22">
      <c r="E757" s="52"/>
      <c r="F757" s="53"/>
      <c r="G757" s="53" t="str">
        <f>VLOOKUP($E$754,[1]明細總表!$C$1:$AB$65536,9,FALSE)</f>
        <v>白芝麻</v>
      </c>
      <c r="H757" s="53">
        <f>VLOOKUP($E$754,[1]明細總表!$C$1:$AB$65536,10,FALSE)</f>
        <v>0.2</v>
      </c>
      <c r="I757" s="52">
        <f>VLOOKUP($G757,[1]食材檔!$B$1:$I$65536,3,FALSE)</f>
        <v>1000</v>
      </c>
      <c r="J757" s="54">
        <f t="shared" si="43"/>
        <v>0.67400000000000004</v>
      </c>
      <c r="K757" s="54"/>
      <c r="L757" s="52" t="str">
        <f>VLOOKUP($G757,[1]食材檔!$B$1:$I$65536,4,FALSE)</f>
        <v>kg</v>
      </c>
      <c r="M757" s="52">
        <f>VLOOKUP($G757,[1]食材檔!$B$1:$I$65536,7,FALSE)</f>
        <v>10</v>
      </c>
      <c r="N757" s="52">
        <f>VLOOKUP($G757,[1]食材檔!$B$1:$I$65536,8,FALSE)</f>
        <v>6</v>
      </c>
      <c r="O757" s="55">
        <f t="shared" si="42"/>
        <v>0.02</v>
      </c>
      <c r="P757" s="42">
        <f>VLOOKUP($G757,[1]食材檔!$B$1:$M$65536,11,FALSE)/100*H757</f>
        <v>0.128</v>
      </c>
    </row>
    <row r="758" spans="4:22">
      <c r="E758" s="52"/>
      <c r="F758" s="53"/>
      <c r="G758" s="53">
        <f>VLOOKUP($E$754,[1]明細總表!$C$1:$AB$65536,11,FALSE)</f>
        <v>0</v>
      </c>
      <c r="H758" s="53">
        <f>VLOOKUP($E$754,[1]明細總表!$C$1:$AB$65536,12,FALSE)</f>
        <v>0</v>
      </c>
      <c r="I758" s="52">
        <f>VLOOKUP($G758,[1]食材檔!$B$1:$I$65536,3,FALSE)</f>
        <v>0</v>
      </c>
      <c r="J758" s="54" t="e">
        <f t="shared" si="43"/>
        <v>#DIV/0!</v>
      </c>
      <c r="K758" s="54"/>
      <c r="L758" s="52">
        <f>VLOOKUP($G758,[1]食材檔!$B$1:$I$65536,4,FALSE)</f>
        <v>0</v>
      </c>
      <c r="M758" s="52">
        <f>VLOOKUP($G758,[1]食材檔!$B$1:$I$65536,7,FALSE)</f>
        <v>0</v>
      </c>
      <c r="N758" s="52">
        <f>VLOOKUP($G758,[1]食材檔!$B$1:$I$65536,8,FALSE)</f>
        <v>0</v>
      </c>
      <c r="O758" s="55" t="e">
        <f t="shared" si="42"/>
        <v>#DIV/0!</v>
      </c>
      <c r="P758" s="42">
        <f>VLOOKUP($G758,[1]食材檔!$B$1:$M$65536,11,FALSE)/100*H758</f>
        <v>0</v>
      </c>
    </row>
    <row r="759" spans="4:22">
      <c r="E759" s="52"/>
      <c r="F759" s="53"/>
      <c r="G759" s="53">
        <f>VLOOKUP($E$754,[1]明細總表!$C$1:$AB$65536,13,FALSE)</f>
        <v>0</v>
      </c>
      <c r="H759" s="53">
        <f>VLOOKUP($E$754,[1]明細總表!$C$1:$AB$65536,14,FALSE)</f>
        <v>0</v>
      </c>
      <c r="I759" s="52">
        <f>VLOOKUP($G759,[1]食材檔!$B$1:$I$65536,3,FALSE)</f>
        <v>0</v>
      </c>
      <c r="J759" s="54" t="e">
        <f t="shared" si="43"/>
        <v>#DIV/0!</v>
      </c>
      <c r="K759" s="54"/>
      <c r="L759" s="52">
        <f>VLOOKUP($G759,[1]食材檔!$B$1:$I$65536,4,FALSE)</f>
        <v>0</v>
      </c>
      <c r="M759" s="52">
        <f>VLOOKUP($G759,[1]食材檔!$B$1:$I$65536,7,FALSE)</f>
        <v>0</v>
      </c>
      <c r="N759" s="52">
        <f>VLOOKUP($G759,[1]食材檔!$B$1:$I$65536,8,FALSE)</f>
        <v>0</v>
      </c>
      <c r="O759" s="55" t="e">
        <f t="shared" si="42"/>
        <v>#DIV/0!</v>
      </c>
      <c r="P759" s="42">
        <f>VLOOKUP($G759,[1]食材檔!$B$1:$M$65536,11,FALSE)/100*H759</f>
        <v>0</v>
      </c>
    </row>
    <row r="760" spans="4:22">
      <c r="E760" s="52"/>
      <c r="F760" s="53"/>
      <c r="G760" s="53">
        <f>VLOOKUP($E$754,[1]明細總表!$C$1:$AB$65536,15,FALSE)</f>
        <v>0</v>
      </c>
      <c r="H760" s="53">
        <f>VLOOKUP($E$754,[1]明細總表!$C$1:$AB$65536,16,FALSE)</f>
        <v>0</v>
      </c>
      <c r="I760" s="52">
        <f>VLOOKUP($G760,[1]食材檔!$B$1:$I$65536,3,FALSE)</f>
        <v>0</v>
      </c>
      <c r="J760" s="54" t="e">
        <f t="shared" si="43"/>
        <v>#DIV/0!</v>
      </c>
      <c r="K760" s="54"/>
      <c r="L760" s="52">
        <f>VLOOKUP($G760,[1]食材檔!$B$1:$I$65536,4,FALSE)</f>
        <v>0</v>
      </c>
      <c r="M760" s="52">
        <f>VLOOKUP($G760,[1]食材檔!$B$1:$I$65536,7,FALSE)</f>
        <v>0</v>
      </c>
      <c r="N760" s="52">
        <f>VLOOKUP($G760,[1]食材檔!$B$1:$I$65536,8,FALSE)</f>
        <v>0</v>
      </c>
      <c r="O760" s="55" t="e">
        <f t="shared" si="42"/>
        <v>#DIV/0!</v>
      </c>
      <c r="P760" s="42">
        <f>VLOOKUP($G760,[1]食材檔!$B$1:$M$65536,11,FALSE)/100*H760</f>
        <v>0</v>
      </c>
    </row>
    <row r="761" spans="4:22">
      <c r="E761" s="52"/>
      <c r="F761" s="53"/>
      <c r="G761" s="53">
        <f>VLOOKUP($E$754,[1]明細總表!$C$1:$AB$65536,17,FALSE)</f>
        <v>0</v>
      </c>
      <c r="H761" s="53">
        <f>VLOOKUP($E$754,[1]明細總表!$C$1:$AB$65536,18,FALSE)</f>
        <v>0</v>
      </c>
      <c r="I761" s="52">
        <f>VLOOKUP($G761,[1]食材檔!$B$1:$I$65536,3,FALSE)</f>
        <v>0</v>
      </c>
      <c r="J761" s="54" t="e">
        <f t="shared" si="43"/>
        <v>#DIV/0!</v>
      </c>
      <c r="K761" s="54"/>
      <c r="L761" s="52">
        <f>VLOOKUP($G761,[1]食材檔!$B$1:$I$65536,4,FALSE)</f>
        <v>0</v>
      </c>
      <c r="M761" s="52">
        <f>VLOOKUP($G761,[1]食材檔!$B$1:$I$65536,7,FALSE)</f>
        <v>0</v>
      </c>
      <c r="N761" s="52">
        <f>VLOOKUP($G761,[1]食材檔!$B$1:$I$65536,8,FALSE)</f>
        <v>0</v>
      </c>
      <c r="O761" s="55" t="e">
        <f t="shared" si="42"/>
        <v>#DIV/0!</v>
      </c>
      <c r="P761" s="42">
        <f>VLOOKUP($G761,[1]食材檔!$B$1:$M$65536,11,FALSE)/100*H761</f>
        <v>0</v>
      </c>
    </row>
    <row r="762" spans="4:22">
      <c r="E762" s="52"/>
      <c r="F762" s="53"/>
      <c r="G762" s="53">
        <f>VLOOKUP($E$754,[1]明細總表!$C$1:$AB$65536,19,FALSE)</f>
        <v>0</v>
      </c>
      <c r="H762" s="53">
        <f>VLOOKUP($E$754,[1]明細總表!$C$1:$AB$65536,20,FALSE)</f>
        <v>0</v>
      </c>
      <c r="I762" s="52">
        <f>VLOOKUP($G762,[1]食材檔!$B$1:$I$65536,3,FALSE)</f>
        <v>0</v>
      </c>
      <c r="J762" s="54" t="e">
        <f t="shared" si="43"/>
        <v>#DIV/0!</v>
      </c>
      <c r="K762" s="54"/>
      <c r="L762" s="52">
        <f>VLOOKUP($G762,[1]食材檔!$B$1:$I$65536,4,FALSE)</f>
        <v>0</v>
      </c>
      <c r="M762" s="52">
        <f>VLOOKUP($G762,[1]食材檔!$B$1:$I$65536,7,FALSE)</f>
        <v>0</v>
      </c>
      <c r="N762" s="52">
        <f>VLOOKUP($G762,[1]食材檔!$B$1:$I$65536,8,FALSE)</f>
        <v>0</v>
      </c>
      <c r="O762" s="55" t="e">
        <f t="shared" si="42"/>
        <v>#DIV/0!</v>
      </c>
      <c r="P762" s="42">
        <f>VLOOKUP($G762,[1]食材檔!$B$1:$M$65536,11,FALSE)/100*H762</f>
        <v>0</v>
      </c>
    </row>
    <row r="763" spans="4:22">
      <c r="E763" s="52"/>
      <c r="F763" s="53"/>
      <c r="G763" s="53">
        <f>VLOOKUP($E$754,[1]明細總表!$C$1:$AB$65536,21,FALSE)</f>
        <v>0</v>
      </c>
      <c r="H763" s="53">
        <f>VLOOKUP($E$754,[1]明細總表!$C$1:$AB$65536,22,FALSE)</f>
        <v>0</v>
      </c>
      <c r="I763" s="52">
        <f>VLOOKUP($G763,[1]食材檔!$B$1:$I$65536,3,FALSE)</f>
        <v>0</v>
      </c>
      <c r="J763" s="54" t="e">
        <f t="shared" si="43"/>
        <v>#DIV/0!</v>
      </c>
      <c r="K763" s="54"/>
      <c r="L763" s="52">
        <f>VLOOKUP($G763,[1]食材檔!$B$1:$I$65536,4,FALSE)</f>
        <v>0</v>
      </c>
      <c r="M763" s="52">
        <f>VLOOKUP($G763,[1]食材檔!$B$1:$I$65536,7,FALSE)</f>
        <v>0</v>
      </c>
      <c r="N763" s="52">
        <v>0</v>
      </c>
      <c r="O763" s="55" t="e">
        <f t="shared" si="42"/>
        <v>#DIV/0!</v>
      </c>
      <c r="P763" s="42">
        <f>VLOOKUP($G763,[1]食材檔!$B$1:$M$65536,11,FALSE)/100*H763</f>
        <v>0</v>
      </c>
    </row>
    <row r="764" spans="4:22">
      <c r="D764" s="13">
        <f>SUM(H764:H768)</f>
        <v>85.5</v>
      </c>
      <c r="E764" s="38" t="str">
        <f>VLOOKUP(G740,[1]麗山菜單!B19:H19,6,FALSE)</f>
        <v>有機白莧菜</v>
      </c>
      <c r="F764" s="39">
        <f>VLOOKUP($E$764,[1]明細總表!$C$1:$AB$65536,2,FALSE)</f>
        <v>2</v>
      </c>
      <c r="G764" s="39" t="str">
        <f>VLOOKUP($E$764,[1]明細總表!$C$1:$AB$65536,3,FALSE)</f>
        <v>有機白莧菜</v>
      </c>
      <c r="H764" s="39">
        <f>VLOOKUP($E$764,[1]明細總表!$C$1:$AB$65536,4,FALSE)</f>
        <v>85</v>
      </c>
      <c r="I764" s="38">
        <f>VLOOKUP($G764,[1]食材檔!$B$1:$I$65536,3,FALSE)</f>
        <v>1000</v>
      </c>
      <c r="J764" s="56">
        <f t="shared" si="43"/>
        <v>286.45</v>
      </c>
      <c r="K764" s="56"/>
      <c r="L764" s="38" t="str">
        <f>VLOOKUP($G764,[1]食材檔!$B$1:$I$65536,4,FALSE)</f>
        <v>kg</v>
      </c>
      <c r="M764" s="38">
        <f>VLOOKUP($G764,[1]食材檔!$B$1:$I$65536,7,FALSE)</f>
        <v>100</v>
      </c>
      <c r="N764" s="38">
        <f>VLOOKUP($G764,[1]食材檔!$B$1:$I$65536,8,FALSE)</f>
        <v>3</v>
      </c>
      <c r="O764" s="41">
        <f t="shared" si="42"/>
        <v>0.85</v>
      </c>
      <c r="P764" s="42">
        <f>VLOOKUP($G764,[1]食材檔!$B$1:$M$65536,11,FALSE)/100*H764</f>
        <v>85</v>
      </c>
      <c r="V764" s="57">
        <f>E739/E740*J764</f>
        <v>119.17</v>
      </c>
    </row>
    <row r="765" spans="4:22">
      <c r="E765" s="38"/>
      <c r="F765" s="39"/>
      <c r="G765" s="39" t="str">
        <f>VLOOKUP($E$764,[1]明細總表!$C$1:$AB$65536,5,FALSE)</f>
        <v>蒜末</v>
      </c>
      <c r="H765" s="39">
        <f>VLOOKUP($E$764,[1]明細總表!$C$1:$AB$65536,6,FALSE)</f>
        <v>0.5</v>
      </c>
      <c r="I765" s="38">
        <f>VLOOKUP($G765,[1]食材檔!$B$1:$I$65536,3,FALSE)</f>
        <v>1000</v>
      </c>
      <c r="J765" s="56">
        <f t="shared" si="43"/>
        <v>1.6850000000000001</v>
      </c>
      <c r="K765" s="56"/>
      <c r="L765" s="38" t="str">
        <f>VLOOKUP($G765,[1]食材檔!$B$1:$I$65536,4,FALSE)</f>
        <v>kg</v>
      </c>
      <c r="M765" s="38">
        <f>VLOOKUP($G765,[1]食材檔!$B$1:$I$65536,7,FALSE)</f>
        <v>100</v>
      </c>
      <c r="N765" s="38">
        <f>VLOOKUP($G765,[1]食材檔!$B$1:$I$65536,8,FALSE)</f>
        <v>3</v>
      </c>
      <c r="O765" s="41">
        <f t="shared" si="42"/>
        <v>5.0000000000000001E-3</v>
      </c>
      <c r="P765" s="42">
        <f>VLOOKUP($G765,[1]食材檔!$B$1:$M$65536,11,FALSE)/100*H765</f>
        <v>5.5E-2</v>
      </c>
      <c r="V765" s="58">
        <f>F739/E740*J764</f>
        <v>167.28</v>
      </c>
    </row>
    <row r="766" spans="4:22">
      <c r="E766" s="38"/>
      <c r="F766" s="39"/>
      <c r="G766" s="39">
        <f>VLOOKUP($E$764,[1]明細總表!$C$1:$AB$65536,7,FALSE)</f>
        <v>0</v>
      </c>
      <c r="H766" s="39">
        <f>VLOOKUP($E$764,[1]明細總表!$C$1:$AB$65536,8,FALSE)</f>
        <v>0</v>
      </c>
      <c r="I766" s="38">
        <f>VLOOKUP($G766,[1]食材檔!$B$1:$I$65536,3,FALSE)</f>
        <v>0</v>
      </c>
      <c r="J766" s="56" t="e">
        <f t="shared" si="43"/>
        <v>#DIV/0!</v>
      </c>
      <c r="K766" s="56"/>
      <c r="L766" s="38">
        <f>VLOOKUP($G766,[1]食材檔!$B$1:$I$65536,4,FALSE)</f>
        <v>0</v>
      </c>
      <c r="M766" s="38">
        <f>VLOOKUP($G766,[1]食材檔!$B$1:$I$65536,7,FALSE)</f>
        <v>0</v>
      </c>
      <c r="N766" s="38">
        <f>VLOOKUP($G766,[1]食材檔!$B$1:$I$65536,8,FALSE)</f>
        <v>0</v>
      </c>
      <c r="O766" s="41" t="e">
        <f t="shared" si="42"/>
        <v>#DIV/0!</v>
      </c>
      <c r="P766" s="42">
        <f>VLOOKUP($G766,[1]食材檔!$B$1:$M$65536,11,FALSE)/100*H766</f>
        <v>0</v>
      </c>
    </row>
    <row r="767" spans="4:22">
      <c r="E767" s="38"/>
      <c r="F767" s="39"/>
      <c r="G767" s="39">
        <f>VLOOKUP($E$764,[1]明細總表!$C$1:$AB$65536,9,FALSE)</f>
        <v>0</v>
      </c>
      <c r="H767" s="39">
        <f>VLOOKUP($E$764,[1]明細總表!$C$1:$AB$65536,10,FALSE)</f>
        <v>0</v>
      </c>
      <c r="I767" s="38">
        <f>VLOOKUP($G767,[1]食材檔!$B$1:$I$65536,3,FALSE)</f>
        <v>0</v>
      </c>
      <c r="J767" s="56" t="e">
        <f t="shared" si="43"/>
        <v>#DIV/0!</v>
      </c>
      <c r="K767" s="56"/>
      <c r="L767" s="38">
        <f>VLOOKUP($G767,[1]食材檔!$B$1:$I$65536,4,FALSE)</f>
        <v>0</v>
      </c>
      <c r="M767" s="38">
        <f>VLOOKUP($G767,[1]食材檔!$B$1:$I$65536,7,FALSE)</f>
        <v>0</v>
      </c>
      <c r="N767" s="38">
        <f>VLOOKUP($G767,[1]食材檔!$B$1:$I$65536,8,FALSE)</f>
        <v>0</v>
      </c>
      <c r="O767" s="41" t="e">
        <f t="shared" si="42"/>
        <v>#DIV/0!</v>
      </c>
      <c r="P767" s="42">
        <f>VLOOKUP($G767,[1]食材檔!$B$1:$M$65536,11,FALSE)/100*H767</f>
        <v>0</v>
      </c>
    </row>
    <row r="768" spans="4:22">
      <c r="E768" s="38"/>
      <c r="F768" s="39"/>
      <c r="G768" s="39">
        <f>VLOOKUP($E$764,[1]明細總表!$C$1:$AB$65536,11,FALSE)</f>
        <v>0</v>
      </c>
      <c r="H768" s="39">
        <f>VLOOKUP($E$764,[1]明細總表!$C$1:$AB$65536,12,FALSE)</f>
        <v>0</v>
      </c>
      <c r="I768" s="38">
        <f>VLOOKUP($G768,[1]食材檔!$B$1:$I$65536,3,FALSE)</f>
        <v>0</v>
      </c>
      <c r="J768" s="56" t="e">
        <f t="shared" si="43"/>
        <v>#DIV/0!</v>
      </c>
      <c r="K768" s="56"/>
      <c r="L768" s="38">
        <f>VLOOKUP($G768,[1]食材檔!$B$1:$I$65536,4,FALSE)</f>
        <v>0</v>
      </c>
      <c r="M768" s="38">
        <f>VLOOKUP($G768,[1]食材檔!$B$1:$I$65536,7,FALSE)</f>
        <v>0</v>
      </c>
      <c r="N768" s="38">
        <f>VLOOKUP($G768,[1]食材檔!$B$1:$I$65536,8,FALSE)</f>
        <v>0</v>
      </c>
      <c r="O768" s="41" t="e">
        <f t="shared" si="42"/>
        <v>#DIV/0!</v>
      </c>
      <c r="P768" s="42">
        <f>VLOOKUP($G768,[1]食材檔!$B$1:$M$65536,11,FALSE)/100*H768</f>
        <v>0</v>
      </c>
    </row>
    <row r="769" spans="4:16">
      <c r="D769" s="13">
        <f>SUM(H769:H778)</f>
        <v>42</v>
      </c>
      <c r="E769" s="52" t="str">
        <f>VLOOKUP(G740,[1]麗山菜單!B19:H19,7,FALSE)</f>
        <v>金菇蘿蔔湯</v>
      </c>
      <c r="F769" s="53">
        <f>VLOOKUP($E$769,[1]明細總表!$C$1:$AB$65536,2,FALSE)</f>
        <v>3</v>
      </c>
      <c r="G769" s="53" t="str">
        <f>VLOOKUP($E$769,[1]明細總表!$C$1:$AB$65536,3,FALSE)</f>
        <v>白蘿蔔片丁</v>
      </c>
      <c r="H769" s="53">
        <f>VLOOKUP($E$769,[1]明細總表!$C$1:$AB$65536,4,FALSE)</f>
        <v>32</v>
      </c>
      <c r="I769" s="52">
        <f>VLOOKUP($G769,[1]食材檔!$B$1:$I$65536,3,FALSE)</f>
        <v>1000</v>
      </c>
      <c r="J769" s="54">
        <f t="shared" si="43"/>
        <v>107.84</v>
      </c>
      <c r="K769" s="54"/>
      <c r="L769" s="52" t="str">
        <f>VLOOKUP($G769,[1]食材檔!$B$1:$I$65536,4,FALSE)</f>
        <v>kg</v>
      </c>
      <c r="M769" s="52">
        <f>VLOOKUP($G769,[1]食材檔!$B$1:$I$65536,7,FALSE)</f>
        <v>100</v>
      </c>
      <c r="N769" s="52">
        <f>VLOOKUP($G769,[1]食材檔!$B$1:$I$65536,8,FALSE)</f>
        <v>3</v>
      </c>
      <c r="O769" s="55">
        <f t="shared" si="42"/>
        <v>0.32</v>
      </c>
      <c r="P769" s="42">
        <f>VLOOKUP($G769,[1]食材檔!$B$1:$M$65536,11,FALSE)/100*H769</f>
        <v>7.68</v>
      </c>
    </row>
    <row r="770" spans="4:16">
      <c r="E770" s="52"/>
      <c r="F770" s="53"/>
      <c r="G770" s="53" t="str">
        <f>VLOOKUP($E$769,[1]明細總表!$C$1:$AB$65536,5,FALSE)</f>
        <v>金針菇</v>
      </c>
      <c r="H770" s="53">
        <f>VLOOKUP($E$769,[1]明細總表!$C$1:$AB$65536,6,FALSE)</f>
        <v>3</v>
      </c>
      <c r="I770" s="52">
        <f>VLOOKUP($G770,[1]食材檔!$B$1:$I$65536,3,FALSE)</f>
        <v>1000</v>
      </c>
      <c r="J770" s="54">
        <f t="shared" si="43"/>
        <v>10.11</v>
      </c>
      <c r="K770" s="54"/>
      <c r="L770" s="52" t="str">
        <f>VLOOKUP($G770,[1]食材檔!$B$1:$I$65536,4,FALSE)</f>
        <v>kg</v>
      </c>
      <c r="M770" s="52">
        <f>VLOOKUP($G770,[1]食材檔!$B$1:$I$65536,7,FALSE)</f>
        <v>100</v>
      </c>
      <c r="N770" s="52">
        <f>VLOOKUP($G770,[1]食材檔!$B$1:$I$65536,8,FALSE)</f>
        <v>3</v>
      </c>
      <c r="O770" s="55">
        <f t="shared" si="42"/>
        <v>0.03</v>
      </c>
      <c r="P770" s="42">
        <f>VLOOKUP($G770,[1]食材檔!$B$1:$M$65536,11,FALSE)/100*H770</f>
        <v>0.03</v>
      </c>
    </row>
    <row r="771" spans="4:16">
      <c r="E771" s="52"/>
      <c r="F771" s="53"/>
      <c r="G771" s="53" t="str">
        <f>VLOOKUP($E$769,[1]明細總表!$C$1:$AB$65536,7,FALSE)</f>
        <v>龍骨</v>
      </c>
      <c r="H771" s="53">
        <f>VLOOKUP($E$769,[1]明細總表!$C$1:$AB$65536,8,FALSE)</f>
        <v>7</v>
      </c>
      <c r="I771" s="52">
        <f>VLOOKUP($G771,[1]食材檔!$B$1:$I$65536,3,FALSE)</f>
        <v>1000</v>
      </c>
      <c r="J771" s="54">
        <f t="shared" si="43"/>
        <v>23.59</v>
      </c>
      <c r="K771" s="54"/>
      <c r="L771" s="52" t="str">
        <f>VLOOKUP($G771,[1]食材檔!$B$1:$I$65536,4,FALSE)</f>
        <v>kg</v>
      </c>
      <c r="M771" s="52">
        <f>VLOOKUP($G771,[1]食材檔!$B$1:$I$65536,7,FALSE)</f>
        <v>35</v>
      </c>
      <c r="N771" s="52">
        <f>VLOOKUP($G771,[1]食材檔!$B$1:$I$65536,8,FALSE)</f>
        <v>2</v>
      </c>
      <c r="O771" s="55">
        <f t="shared" si="42"/>
        <v>0.2</v>
      </c>
      <c r="P771" s="42">
        <f>VLOOKUP($G771,[1]食材檔!$B$1:$M$65536,11,FALSE)/100*H771</f>
        <v>0</v>
      </c>
    </row>
    <row r="772" spans="4:16">
      <c r="E772" s="52"/>
      <c r="F772" s="53"/>
      <c r="G772" s="53">
        <f>VLOOKUP($E$769,[1]明細總表!$C$1:$AB$65536,9,FALSE)</f>
        <v>0</v>
      </c>
      <c r="H772" s="53">
        <f>VLOOKUP($E$769,[1]明細總表!$C$1:$AB$65536,10,FALSE)</f>
        <v>0</v>
      </c>
      <c r="I772" s="52">
        <f>VLOOKUP($G772,[1]食材檔!$B$1:$I$65536,3,FALSE)</f>
        <v>0</v>
      </c>
      <c r="J772" s="54" t="e">
        <f t="shared" si="43"/>
        <v>#DIV/0!</v>
      </c>
      <c r="K772" s="54"/>
      <c r="L772" s="52">
        <f>VLOOKUP($G772,[1]食材檔!$B$1:$I$65536,4,FALSE)</f>
        <v>0</v>
      </c>
      <c r="M772" s="52">
        <f>VLOOKUP($G772,[1]食材檔!$B$1:$I$65536,7,FALSE)</f>
        <v>0</v>
      </c>
      <c r="N772" s="52">
        <f>VLOOKUP($G772,[1]食材檔!$B$1:$I$65536,8,FALSE)</f>
        <v>0</v>
      </c>
      <c r="O772" s="55" t="e">
        <f t="shared" si="42"/>
        <v>#DIV/0!</v>
      </c>
      <c r="P772" s="42">
        <f>VLOOKUP($G772,[1]食材檔!$B$1:$M$65536,11,FALSE)/100*H772</f>
        <v>0</v>
      </c>
    </row>
    <row r="773" spans="4:16">
      <c r="E773" s="52"/>
      <c r="F773" s="53"/>
      <c r="G773" s="53">
        <f>VLOOKUP($E$769,[1]明細總表!$C$1:$AB$65536,11,FALSE)</f>
        <v>0</v>
      </c>
      <c r="H773" s="53">
        <f>VLOOKUP($E$769,[1]明細總表!$C$1:$AB$65536,12,FALSE)</f>
        <v>0</v>
      </c>
      <c r="I773" s="52">
        <f>VLOOKUP($G773,[1]食材檔!$B$1:$I$65536,3,FALSE)</f>
        <v>0</v>
      </c>
      <c r="J773" s="54" t="e">
        <f t="shared" si="43"/>
        <v>#DIV/0!</v>
      </c>
      <c r="K773" s="54"/>
      <c r="L773" s="52">
        <f>VLOOKUP($G773,[1]食材檔!$B$1:$I$65536,4,FALSE)</f>
        <v>0</v>
      </c>
      <c r="M773" s="52">
        <f>VLOOKUP($G773,[1]食材檔!$B$1:$I$65536,7,FALSE)</f>
        <v>0</v>
      </c>
      <c r="N773" s="52">
        <f>VLOOKUP($G773,[1]食材檔!$B$1:$I$65536,8,FALSE)</f>
        <v>0</v>
      </c>
      <c r="O773" s="55" t="e">
        <f t="shared" si="42"/>
        <v>#DIV/0!</v>
      </c>
      <c r="P773" s="42">
        <f>VLOOKUP($G773,[1]食材檔!$B$1:$M$65536,11,FALSE)/100*H773</f>
        <v>0</v>
      </c>
    </row>
    <row r="774" spans="4:16">
      <c r="E774" s="52"/>
      <c r="F774" s="53"/>
      <c r="G774" s="53">
        <f>VLOOKUP($E$769,[1]明細總表!$C$1:$AB$65536,13,FALSE)</f>
        <v>0</v>
      </c>
      <c r="H774" s="53">
        <f>VLOOKUP($E$769,[1]明細總表!$C$1:$AB$65536,14,FALSE)</f>
        <v>0</v>
      </c>
      <c r="I774" s="52">
        <f>VLOOKUP($G774,[1]食材檔!$B$1:$I$65536,3,FALSE)</f>
        <v>0</v>
      </c>
      <c r="J774" s="54" t="e">
        <f t="shared" si="43"/>
        <v>#DIV/0!</v>
      </c>
      <c r="K774" s="54"/>
      <c r="L774" s="52">
        <f>VLOOKUP($G774,[1]食材檔!$B$1:$I$65536,4,FALSE)</f>
        <v>0</v>
      </c>
      <c r="M774" s="52">
        <f>VLOOKUP($G774,[1]食材檔!$B$1:$I$65536,7,FALSE)</f>
        <v>0</v>
      </c>
      <c r="N774" s="52">
        <f>VLOOKUP($G774,[1]食材檔!$B$1:$I$65536,8,FALSE)</f>
        <v>0</v>
      </c>
      <c r="O774" s="55" t="e">
        <f t="shared" si="42"/>
        <v>#DIV/0!</v>
      </c>
      <c r="P774" s="42">
        <f>VLOOKUP($G774,[1]食材檔!$B$1:$M$65536,11,FALSE)/100*H774</f>
        <v>0</v>
      </c>
    </row>
    <row r="775" spans="4:16">
      <c r="E775" s="52"/>
      <c r="F775" s="53"/>
      <c r="G775" s="53">
        <f>VLOOKUP($E$769,[1]明細總表!$C$1:$AB$65536,15,FALSE)</f>
        <v>0</v>
      </c>
      <c r="H775" s="53">
        <f>VLOOKUP($E$769,[1]明細總表!$C$1:$AB$65536,16,FALSE)</f>
        <v>0</v>
      </c>
      <c r="I775" s="52">
        <f>VLOOKUP($G775,[1]食材檔!$B$1:$I$65536,3,FALSE)</f>
        <v>0</v>
      </c>
      <c r="J775" s="54" t="e">
        <f t="shared" si="43"/>
        <v>#DIV/0!</v>
      </c>
      <c r="K775" s="54"/>
      <c r="L775" s="52">
        <f>VLOOKUP($G775,[1]食材檔!$B$1:$I$65536,4,FALSE)</f>
        <v>0</v>
      </c>
      <c r="M775" s="52">
        <f>VLOOKUP($G775,[1]食材檔!$B$1:$I$65536,7,FALSE)</f>
        <v>0</v>
      </c>
      <c r="N775" s="52">
        <f>VLOOKUP($G775,[1]食材檔!$B$1:$I$65536,8,FALSE)</f>
        <v>0</v>
      </c>
      <c r="O775" s="55" t="e">
        <f t="shared" si="42"/>
        <v>#DIV/0!</v>
      </c>
      <c r="P775" s="42">
        <f>VLOOKUP($G775,[1]食材檔!$B$1:$M$65536,11,FALSE)/100*H775</f>
        <v>0</v>
      </c>
    </row>
    <row r="776" spans="4:16">
      <c r="E776" s="52"/>
      <c r="F776" s="53"/>
      <c r="G776" s="53">
        <f>VLOOKUP($E$769,[1]明細總表!$C$1:$AB$65536,17,FALSE)</f>
        <v>0</v>
      </c>
      <c r="H776" s="53">
        <f>VLOOKUP($E$769,[1]明細總表!$C$1:$AB$65536,18,FALSE)</f>
        <v>0</v>
      </c>
      <c r="I776" s="52">
        <f>VLOOKUP($G776,[1]食材檔!$B$1:$I$65536,3,FALSE)</f>
        <v>0</v>
      </c>
      <c r="J776" s="54" t="e">
        <f t="shared" si="43"/>
        <v>#DIV/0!</v>
      </c>
      <c r="K776" s="54"/>
      <c r="L776" s="52">
        <f>VLOOKUP($G776,[1]食材檔!$B$1:$I$65536,4,FALSE)</f>
        <v>0</v>
      </c>
      <c r="M776" s="52">
        <f>VLOOKUP($G776,[1]食材檔!$B$1:$I$65536,7,FALSE)</f>
        <v>0</v>
      </c>
      <c r="N776" s="52">
        <f>VLOOKUP($G776,[1]食材檔!$B$1:$I$65536,8,FALSE)</f>
        <v>0</v>
      </c>
      <c r="O776" s="55" t="e">
        <f t="shared" si="42"/>
        <v>#DIV/0!</v>
      </c>
      <c r="P776" s="42">
        <f>VLOOKUP($G776,[1]食材檔!$B$1:$M$65536,11,FALSE)/100*H776</f>
        <v>0</v>
      </c>
    </row>
    <row r="777" spans="4:16">
      <c r="E777" s="52"/>
      <c r="F777" s="53"/>
      <c r="G777" s="53">
        <f>VLOOKUP($E$769,[1]明細總表!$C$1:$AB$65536,19,FALSE)</f>
        <v>0</v>
      </c>
      <c r="H777" s="53">
        <f>VLOOKUP($E$769,[1]明細總表!$C$1:$AB$65536,20,FALSE)</f>
        <v>0</v>
      </c>
      <c r="I777" s="52">
        <f>VLOOKUP($G777,[1]食材檔!$B$1:$I$65536,3,FALSE)</f>
        <v>0</v>
      </c>
      <c r="J777" s="54" t="e">
        <f t="shared" si="43"/>
        <v>#DIV/0!</v>
      </c>
      <c r="K777" s="54"/>
      <c r="L777" s="52">
        <f>VLOOKUP($G777,[1]食材檔!$B$1:$I$65536,4,FALSE)</f>
        <v>0</v>
      </c>
      <c r="M777" s="52">
        <f>VLOOKUP($G777,[1]食材檔!$B$1:$I$65536,7,FALSE)</f>
        <v>0</v>
      </c>
      <c r="N777" s="52">
        <f>VLOOKUP($G777,[1]食材檔!$B$1:$I$65536,8,FALSE)</f>
        <v>0</v>
      </c>
      <c r="O777" s="55" t="e">
        <f t="shared" si="42"/>
        <v>#DIV/0!</v>
      </c>
      <c r="P777" s="42">
        <f>VLOOKUP($G777,[1]食材檔!$B$1:$M$65536,11,FALSE)/100*H777</f>
        <v>0</v>
      </c>
    </row>
    <row r="778" spans="4:16">
      <c r="E778" s="52"/>
      <c r="F778" s="53"/>
      <c r="G778" s="53">
        <f>VLOOKUP($E$769,[1]明細總表!$C$1:$AB$65536,21,FALSE)</f>
        <v>0</v>
      </c>
      <c r="H778" s="53">
        <f>VLOOKUP($E$769,[1]明細總表!$C$1:$AB$65536,22,FALSE)</f>
        <v>0</v>
      </c>
      <c r="I778" s="52">
        <f>VLOOKUP($G778,[1]食材檔!$B$1:$I$65536,3,FALSE)</f>
        <v>0</v>
      </c>
      <c r="J778" s="54" t="e">
        <f t="shared" si="43"/>
        <v>#DIV/0!</v>
      </c>
      <c r="K778" s="54"/>
      <c r="L778" s="52">
        <f>VLOOKUP($G778,[1]食材檔!$B$1:$I$65536,4,FALSE)</f>
        <v>0</v>
      </c>
      <c r="M778" s="52">
        <f>VLOOKUP($G778,[1]食材檔!$B$1:$I$65536,7,FALSE)</f>
        <v>0</v>
      </c>
      <c r="N778" s="52">
        <f>VLOOKUP($G778,[1]食材檔!$B$1:$I$65536,8,FALSE)</f>
        <v>0</v>
      </c>
      <c r="O778" s="55" t="e">
        <f t="shared" si="42"/>
        <v>#DIV/0!</v>
      </c>
      <c r="P778" s="42">
        <f>VLOOKUP($G778,[1]食材檔!$B$1:$M$65536,11,FALSE)/100*H778</f>
        <v>0</v>
      </c>
    </row>
    <row r="779" spans="4:16">
      <c r="D779" s="13">
        <f>SUM(H779:H781)</f>
        <v>0</v>
      </c>
      <c r="E779" s="38">
        <f>VLOOKUP(G740,[1]麗山菜單!B19:H19,3,FALSE)</f>
        <v>0</v>
      </c>
      <c r="F779" s="39">
        <f>VLOOKUP($E$779,[1]明細總表!$C$1:$AB$65536,2,FALSE)</f>
        <v>0</v>
      </c>
      <c r="G779" s="39">
        <f>VLOOKUP($E$779,[1]明細總表!$C$1:$AB$65536,3,FALSE)</f>
        <v>0</v>
      </c>
      <c r="H779" s="39">
        <f>VLOOKUP($E$779,[1]明細總表!$C$1:$AB$65536,4,FALSE)</f>
        <v>0</v>
      </c>
      <c r="I779" s="38">
        <f>VLOOKUP($G779,[1]食材檔!$B$1:$I$65536,3,FALSE)</f>
        <v>0</v>
      </c>
      <c r="J779" s="56" t="e">
        <f t="shared" si="43"/>
        <v>#DIV/0!</v>
      </c>
      <c r="K779" s="56"/>
      <c r="L779" s="38">
        <f>VLOOKUP($G779,[1]食材檔!$B$1:$I$65536,4,FALSE)</f>
        <v>0</v>
      </c>
      <c r="M779" s="38">
        <f>VLOOKUP($G779,[1]食材檔!$B$1:$I$65536,7,FALSE)</f>
        <v>0</v>
      </c>
      <c r="N779" s="38">
        <f>VLOOKUP($G779,[1]食材檔!$B$1:$I$65536,8,FALSE)</f>
        <v>0</v>
      </c>
      <c r="O779" s="41" t="e">
        <f t="shared" si="42"/>
        <v>#DIV/0!</v>
      </c>
      <c r="P779" s="42">
        <v>0</v>
      </c>
    </row>
    <row r="780" spans="4:16">
      <c r="E780" s="38"/>
      <c r="F780" s="39"/>
      <c r="G780" s="39">
        <f>VLOOKUP($E$779,[1]明細總表!$C$1:$AB$65536,5,FALSE)</f>
        <v>0</v>
      </c>
      <c r="H780" s="39">
        <f>VLOOKUP($E$779,[1]明細總表!$C$1:$AB$65536,6,FALSE)</f>
        <v>0</v>
      </c>
      <c r="I780" s="38">
        <f>VLOOKUP($G780,[1]食材檔!$B$1:$I$65536,3,FALSE)</f>
        <v>0</v>
      </c>
      <c r="J780" s="56" t="e">
        <f t="shared" si="43"/>
        <v>#DIV/0!</v>
      </c>
      <c r="K780" s="56"/>
      <c r="L780" s="38">
        <f>VLOOKUP($G780,[1]食材檔!$B$1:$I$65536,4,FALSE)</f>
        <v>0</v>
      </c>
      <c r="M780" s="38">
        <f>VLOOKUP($G780,[1]食材檔!$B$1:$I$65536,7,FALSE)</f>
        <v>0</v>
      </c>
      <c r="N780" s="38">
        <f>VLOOKUP($G780,[1]食材檔!$B$1:$I$65536,8,FALSE)</f>
        <v>0</v>
      </c>
      <c r="O780" s="41" t="e">
        <f t="shared" si="42"/>
        <v>#DIV/0!</v>
      </c>
      <c r="P780" s="42">
        <v>0</v>
      </c>
    </row>
    <row r="781" spans="4:16">
      <c r="E781" s="38" t="s">
        <v>3</v>
      </c>
      <c r="F781" s="39">
        <v>1</v>
      </c>
      <c r="G781" s="39" t="s">
        <v>4</v>
      </c>
      <c r="H781" s="39">
        <f>J781*1000/E740</f>
        <v>0</v>
      </c>
      <c r="I781" s="38"/>
      <c r="J781" s="56"/>
      <c r="K781" s="56"/>
      <c r="L781" s="38" t="s">
        <v>91</v>
      </c>
      <c r="M781" s="38">
        <v>5</v>
      </c>
      <c r="N781" s="38">
        <v>6</v>
      </c>
      <c r="O781" s="41">
        <f t="shared" si="42"/>
        <v>0</v>
      </c>
      <c r="P781" s="42">
        <f>VLOOKUP($G781,[1]食材檔!$B$1:$M$65536,11,FALSE)/100*H781</f>
        <v>0</v>
      </c>
    </row>
    <row r="782" spans="4:16">
      <c r="E782" s="52" t="s">
        <v>5</v>
      </c>
      <c r="F782" s="53"/>
      <c r="G782" s="53" t="s">
        <v>7</v>
      </c>
      <c r="H782" s="52"/>
      <c r="I782" s="52"/>
      <c r="J782" s="54"/>
      <c r="K782" s="54"/>
      <c r="L782" s="52" t="s">
        <v>29</v>
      </c>
      <c r="M782" s="52"/>
      <c r="N782" s="52"/>
      <c r="O782" s="55"/>
      <c r="P782" s="42">
        <f>VLOOKUP($G782,[1]食材檔!$B$1:$M$65536,11,FALSE)/100*H782</f>
        <v>0</v>
      </c>
    </row>
    <row r="783" spans="4:16">
      <c r="E783" s="52"/>
      <c r="F783" s="53"/>
      <c r="G783" s="53" t="s">
        <v>31</v>
      </c>
      <c r="H783" s="52"/>
      <c r="I783" s="52"/>
      <c r="J783" s="54"/>
      <c r="K783" s="54"/>
      <c r="L783" s="52" t="s">
        <v>29</v>
      </c>
      <c r="M783" s="52"/>
      <c r="N783" s="52"/>
      <c r="O783" s="55"/>
      <c r="P783" s="42">
        <f>VLOOKUP($G783,[1]食材檔!$B$1:$M$65536,11,FALSE)/100*H783</f>
        <v>0</v>
      </c>
    </row>
    <row r="784" spans="4:16">
      <c r="E784" s="52"/>
      <c r="F784" s="53"/>
      <c r="G784" s="53" t="s">
        <v>8</v>
      </c>
      <c r="H784" s="52"/>
      <c r="I784" s="52"/>
      <c r="J784" s="54"/>
      <c r="K784" s="54"/>
      <c r="L784" s="52" t="s">
        <v>29</v>
      </c>
      <c r="M784" s="52"/>
      <c r="N784" s="52"/>
      <c r="O784" s="55"/>
      <c r="P784" s="42">
        <f>VLOOKUP($G784,[1]食材檔!$B$1:$M$65536,11,FALSE)/100*H784</f>
        <v>0</v>
      </c>
    </row>
    <row r="785" spans="4:21">
      <c r="D785" s="16"/>
      <c r="E785" s="19">
        <f>VLOOKUP($H$786,[1]人數!$L$1:$S$65536,6,FALSE)</f>
        <v>1776</v>
      </c>
      <c r="F785" s="20">
        <f>VLOOKUP($H$786,[1]人數!$L$1:$S$65536,7,FALSE)</f>
        <v>0</v>
      </c>
      <c r="G785" s="21"/>
    </row>
    <row r="786" spans="4:21">
      <c r="D786" s="16"/>
      <c r="E786" s="4">
        <f>VLOOKUP($H$786,[1]人數!$L$1:$S$65536,8,FALSE)</f>
        <v>1776</v>
      </c>
      <c r="G786" s="22">
        <f>[1]麗山菜單!B20</f>
        <v>45070</v>
      </c>
      <c r="H786" s="23" t="str">
        <f>VLOOKUP(G4,[1]麗山菜單!A20:I20,3,TRUE)</f>
        <v>三</v>
      </c>
      <c r="J786" s="24"/>
      <c r="K786" s="24"/>
      <c r="L786" s="13" t="str">
        <f>VLOOKUP(G786,[1]麗山菜單!A20:I20,4,TRUE)</f>
        <v>香鬆飯</v>
      </c>
    </row>
    <row r="787" spans="4:21">
      <c r="D787" s="61" t="s">
        <v>10</v>
      </c>
      <c r="E787" s="26" t="s">
        <v>0</v>
      </c>
      <c r="F787" s="7" t="s">
        <v>1</v>
      </c>
      <c r="G787" s="26" t="s">
        <v>2</v>
      </c>
      <c r="H787" s="26" t="s">
        <v>122</v>
      </c>
      <c r="I787" s="27" t="s">
        <v>12</v>
      </c>
      <c r="J787" s="28" t="s">
        <v>13</v>
      </c>
      <c r="K787" s="28"/>
      <c r="L787" s="29" t="s">
        <v>14</v>
      </c>
      <c r="M787" s="30" t="s">
        <v>124</v>
      </c>
      <c r="N787" s="31" t="s">
        <v>16</v>
      </c>
      <c r="O787" s="32" t="s">
        <v>17</v>
      </c>
      <c r="P787" s="33" t="s">
        <v>18</v>
      </c>
      <c r="Q787" s="13" t="s">
        <v>19</v>
      </c>
      <c r="R787" s="43">
        <f>SUMIFS(O788:O827,N788:N827,1)</f>
        <v>3.25</v>
      </c>
      <c r="S787" s="35" t="s">
        <v>20</v>
      </c>
      <c r="T787" s="36">
        <f>R787*2+R788*7+R789*1+R792*8</f>
        <v>29.502500000000005</v>
      </c>
      <c r="U787" s="37">
        <f>T787*4/T790</f>
        <v>0.17999197077230383</v>
      </c>
    </row>
    <row r="788" spans="4:21">
      <c r="D788" s="13">
        <f>SUM(H788:H799)</f>
        <v>137.5</v>
      </c>
      <c r="E788" s="38" t="str">
        <f>VLOOKUP(G786,[1]麗山菜單!B20:H20,4,FALSE)</f>
        <v>五味醬魚柳</v>
      </c>
      <c r="F788" s="39">
        <f>VLOOKUP($E$788,[1]明細總表!$C$1:$AB$65536,2,FALSE)</f>
        <v>8</v>
      </c>
      <c r="G788" s="9" t="str">
        <f>VLOOKUP($E$788,[1]明細總表!$C$1:$AB$65536,3,FALSE)</f>
        <v>生鮮虱目魚柳</v>
      </c>
      <c r="H788" s="9">
        <f>VLOOKUP($E$788,[1]明細總表!$C$1:$AB$65536,4,FALSE)</f>
        <v>60</v>
      </c>
      <c r="I788" s="8">
        <f>VLOOKUP($G788,[1]食材檔!$B$1:$I$65536,3,FALSE)</f>
        <v>1000</v>
      </c>
      <c r="J788" s="45">
        <f t="shared" ref="J788:J798" si="44">H788*$E$786/I788</f>
        <v>106.56</v>
      </c>
      <c r="K788" s="45"/>
      <c r="L788" s="38" t="str">
        <f>VLOOKUP($G788,[1]食材檔!$B$1:$I$65536,4,FALSE)</f>
        <v>kg</v>
      </c>
      <c r="M788" s="38">
        <f>VLOOKUP($G788,[1]食材檔!$B$1:$I$65536,7,FALSE)</f>
        <v>35</v>
      </c>
      <c r="N788" s="38">
        <f>VLOOKUP($G788,[1]食材檔!$B$1:$I$65536,8,FALSE)</f>
        <v>2</v>
      </c>
      <c r="O788" s="41">
        <f t="shared" ref="O788:O827" si="45">H788/M788</f>
        <v>1.7142857142857142</v>
      </c>
      <c r="P788" s="42">
        <f>VLOOKUP($G788,[1]食材檔!$B$1:$M$65536,11,FALSE)/100*H788</f>
        <v>3</v>
      </c>
      <c r="Q788" s="13" t="s">
        <v>21</v>
      </c>
      <c r="R788" s="62">
        <f>SUMIFS(O788:O827,N788:N827,2)</f>
        <v>3.0517857142857148</v>
      </c>
      <c r="S788" s="35" t="s">
        <v>35</v>
      </c>
      <c r="T788" s="44">
        <f>R788*5+R791*5+R792*8</f>
        <v>27.758928571428573</v>
      </c>
      <c r="U788" s="37">
        <f>T788*9/T790</f>
        <v>0.38104786323948286</v>
      </c>
    </row>
    <row r="789" spans="4:21">
      <c r="E789" s="38"/>
      <c r="F789" s="39"/>
      <c r="G789" s="9" t="str">
        <f>VLOOKUP($E$788,[1]明細總表!$C$1:$AB$65536,5,FALSE)</f>
        <v>番茄醬</v>
      </c>
      <c r="H789" s="9">
        <f>VLOOKUP($E$788,[1]明細總表!$C$1:$AB$65536,6,FALSE)</f>
        <v>3</v>
      </c>
      <c r="I789" s="8">
        <f>VLOOKUP($G789,[1]食材檔!$B$1:$I$65536,3,FALSE)</f>
        <v>4500</v>
      </c>
      <c r="J789" s="45">
        <f t="shared" si="44"/>
        <v>1.1839999999999999</v>
      </c>
      <c r="K789" s="45"/>
      <c r="L789" s="38" t="str">
        <f>VLOOKUP($G789,[1]食材檔!$B$1:$I$65536,4,FALSE)</f>
        <v>包</v>
      </c>
      <c r="M789" s="38">
        <f>VLOOKUP($G789,[1]食材檔!$B$1:$I$65536,7,FALSE)</f>
        <v>0</v>
      </c>
      <c r="N789" s="38">
        <f>VLOOKUP($G789,[1]食材檔!$B$1:$I$65536,8,FALSE)</f>
        <v>0</v>
      </c>
      <c r="O789" s="41" t="e">
        <f t="shared" si="45"/>
        <v>#DIV/0!</v>
      </c>
      <c r="P789" s="42">
        <f>VLOOKUP($G789,[1]食材檔!$B$1:$M$65536,11,FALSE)/100*H789</f>
        <v>0</v>
      </c>
      <c r="Q789" s="13" t="s">
        <v>9</v>
      </c>
      <c r="R789" s="46">
        <f>SUMIFS(O788:O827,N788:N827,3)</f>
        <v>1.6400000000000001</v>
      </c>
      <c r="S789" s="35" t="s">
        <v>23</v>
      </c>
      <c r="T789" s="44">
        <f>R787*15+R789*5+15+R792*12</f>
        <v>71.95</v>
      </c>
      <c r="U789" s="37">
        <f>T789*4/T790</f>
        <v>0.43896016598821319</v>
      </c>
    </row>
    <row r="790" spans="4:21">
      <c r="E790" s="38"/>
      <c r="F790" s="39"/>
      <c r="G790" s="9" t="str">
        <f>VLOOKUP($E$788,[1]明細總表!$C$1:$AB$65536,7,FALSE)</f>
        <v>醬油膏</v>
      </c>
      <c r="H790" s="9">
        <f>VLOOKUP($E$788,[1]明細總表!$C$1:$AB$65536,8,FALSE)</f>
        <v>1</v>
      </c>
      <c r="I790" s="8">
        <f>VLOOKUP($G790,[1]食材檔!$B$1:$I$65536,3,FALSE)</f>
        <v>5800</v>
      </c>
      <c r="J790" s="45">
        <f t="shared" si="44"/>
        <v>0.30620689655172412</v>
      </c>
      <c r="K790" s="45"/>
      <c r="L790" s="38" t="str">
        <f>VLOOKUP($G790,[1]食材檔!$B$1:$I$65536,4,FALSE)</f>
        <v>桶</v>
      </c>
      <c r="M790" s="38">
        <f>VLOOKUP($G790,[1]食材檔!$B$1:$I$65536,7,FALSE)</f>
        <v>0</v>
      </c>
      <c r="N790" s="38">
        <f>VLOOKUP($G790,[1]食材檔!$B$1:$I$65536,8,FALSE)</f>
        <v>0</v>
      </c>
      <c r="O790" s="41" t="e">
        <f t="shared" si="45"/>
        <v>#DIV/0!</v>
      </c>
      <c r="P790" s="42">
        <f>VLOOKUP($G790,[1]食材檔!$B$1:$M$65536,11,FALSE)/100*H790</f>
        <v>0</v>
      </c>
      <c r="Q790" s="13" t="s">
        <v>6</v>
      </c>
      <c r="R790" s="46">
        <f>SUMIFS(O788:O827,N788:N827,4)+1</f>
        <v>1</v>
      </c>
      <c r="S790" s="47" t="s">
        <v>25</v>
      </c>
      <c r="T790" s="44">
        <f>T787*4+T788*9+T789*4</f>
        <v>655.64035714285728</v>
      </c>
      <c r="U790" s="37">
        <f>U787+U788+U789</f>
        <v>0.99999999999999989</v>
      </c>
    </row>
    <row r="791" spans="4:21">
      <c r="E791" s="38"/>
      <c r="F791" s="39"/>
      <c r="G791" s="9" t="str">
        <f>VLOOKUP($E$788,[1]明細總表!$C$1:$AB$65536,9,FALSE)</f>
        <v>烏醋</v>
      </c>
      <c r="H791" s="9">
        <f>VLOOKUP($E$788,[1]明細總表!$C$1:$AB$65536,10,FALSE)</f>
        <v>1</v>
      </c>
      <c r="I791" s="8">
        <f>VLOOKUP($G791,[1]食材檔!$B$1:$I$65536,3,FALSE)</f>
        <v>5000</v>
      </c>
      <c r="J791" s="45">
        <f t="shared" si="44"/>
        <v>0.35520000000000002</v>
      </c>
      <c r="K791" s="45"/>
      <c r="L791" s="38" t="str">
        <f>VLOOKUP($G791,[1]食材檔!$B$1:$I$65536,4,FALSE)</f>
        <v>桶</v>
      </c>
      <c r="M791" s="38">
        <f>VLOOKUP($G791,[1]食材檔!$B$1:$I$65536,7,FALSE)</f>
        <v>0</v>
      </c>
      <c r="N791" s="38">
        <f>VLOOKUP($G791,[1]食材檔!$B$1:$I$65536,8,FALSE)</f>
        <v>0</v>
      </c>
      <c r="O791" s="41" t="e">
        <f t="shared" si="45"/>
        <v>#DIV/0!</v>
      </c>
      <c r="P791" s="42">
        <f>VLOOKUP($G791,[1]食材檔!$B$1:$M$65536,11,FALSE)/100*H791</f>
        <v>0</v>
      </c>
      <c r="Q791" s="13" t="s">
        <v>26</v>
      </c>
      <c r="R791" s="46">
        <f>SUMIFS(O788:O827,N788:N827,6)+2.3</f>
        <v>2.5</v>
      </c>
    </row>
    <row r="792" spans="4:21">
      <c r="E792" s="38"/>
      <c r="F792" s="39"/>
      <c r="G792" s="9" t="str">
        <f>VLOOKUP($E$788,[1]明細總表!$C$1:$AB$65536,11,FALSE)</f>
        <v>香油</v>
      </c>
      <c r="H792" s="9">
        <f>VLOOKUP($E$788,[1]明細總表!$C$1:$AB$65536,12,FALSE)</f>
        <v>1</v>
      </c>
      <c r="I792" s="8">
        <f>VLOOKUP($G792,[1]食材檔!$B$1:$I$65536,3,FALSE)</f>
        <v>3000</v>
      </c>
      <c r="J792" s="45">
        <f t="shared" si="44"/>
        <v>0.59199999999999997</v>
      </c>
      <c r="K792" s="45"/>
      <c r="L792" s="38" t="str">
        <f>VLOOKUP($G792,[1]食材檔!$B$1:$I$65536,4,FALSE)</f>
        <v>罐</v>
      </c>
      <c r="M792" s="38">
        <f>VLOOKUP($G792,[1]食材檔!$B$1:$I$65536,7,FALSE)</f>
        <v>5</v>
      </c>
      <c r="N792" s="38">
        <f>VLOOKUP($G792,[1]食材檔!$B$1:$I$65536,8,FALSE)</f>
        <v>6</v>
      </c>
      <c r="O792" s="41">
        <f t="shared" si="45"/>
        <v>0.2</v>
      </c>
      <c r="P792" s="42">
        <f>VLOOKUP($G792,[1]食材檔!$B$1:$M$65536,11,FALSE)/100*H792</f>
        <v>0</v>
      </c>
      <c r="Q792" s="47" t="s">
        <v>27</v>
      </c>
      <c r="R792" s="48">
        <f>SUMIFS(O788:O827,N788:N827,5)</f>
        <v>0</v>
      </c>
    </row>
    <row r="793" spans="4:21">
      <c r="E793" s="38"/>
      <c r="F793" s="39"/>
      <c r="G793" s="9" t="str">
        <f>VLOOKUP($E$788,[1]明細總表!$C$1:$AB$65536,13,FALSE)</f>
        <v>青蔥珠</v>
      </c>
      <c r="H793" s="9">
        <f>VLOOKUP($E$788,[1]明細總表!$C$1:$AB$65536,14,FALSE)</f>
        <v>0.5</v>
      </c>
      <c r="I793" s="8">
        <f>VLOOKUP($G793,[1]食材檔!$B$1:$I$65536,3,FALSE)</f>
        <v>1000</v>
      </c>
      <c r="J793" s="45">
        <f t="shared" si="44"/>
        <v>0.88800000000000001</v>
      </c>
      <c r="K793" s="45"/>
      <c r="L793" s="38" t="str">
        <f>VLOOKUP($G793,[1]食材檔!$B$1:$I$65536,4,FALSE)</f>
        <v>kg</v>
      </c>
      <c r="M793" s="38">
        <f>VLOOKUP($G793,[1]食材檔!$B$1:$I$65536,7,FALSE)</f>
        <v>100</v>
      </c>
      <c r="N793" s="38">
        <f>VLOOKUP($G793,[1]食材檔!$B$1:$I$65536,8,FALSE)</f>
        <v>3</v>
      </c>
      <c r="O793" s="41">
        <f t="shared" si="45"/>
        <v>5.0000000000000001E-3</v>
      </c>
      <c r="P793" s="42">
        <f>VLOOKUP($G793,[1]食材檔!$B$1:$M$65536,11,FALSE)/100*H793</f>
        <v>0.23499999999999999</v>
      </c>
      <c r="Q793" s="49" t="s">
        <v>18</v>
      </c>
      <c r="R793" s="50">
        <f>SUM(P788:P830)</f>
        <v>159.06</v>
      </c>
    </row>
    <row r="794" spans="4:21">
      <c r="E794" s="38"/>
      <c r="F794" s="39"/>
      <c r="G794" s="9" t="str">
        <f>VLOOKUP($E$788,[1]明細總表!$C$1:$AB$65536,15,FALSE)</f>
        <v>薑末</v>
      </c>
      <c r="H794" s="9">
        <f>VLOOKUP($E$788,[1]明細總表!$C$1:$AB$65536,16,FALSE)</f>
        <v>0.5</v>
      </c>
      <c r="I794" s="8">
        <f>VLOOKUP($G794,[1]食材檔!$B$1:$I$65536,3,FALSE)</f>
        <v>1000</v>
      </c>
      <c r="J794" s="45">
        <f t="shared" si="44"/>
        <v>0.88800000000000001</v>
      </c>
      <c r="K794" s="45"/>
      <c r="L794" s="38" t="str">
        <f>VLOOKUP($G794,[1]食材檔!$B$1:$I$65536,4,FALSE)</f>
        <v>kg</v>
      </c>
      <c r="M794" s="38">
        <f>VLOOKUP($G794,[1]食材檔!$B$1:$I$65536,7,FALSE)</f>
        <v>100</v>
      </c>
      <c r="N794" s="38">
        <f>VLOOKUP($G794,[1]食材檔!$B$1:$I$65536,8,FALSE)</f>
        <v>3</v>
      </c>
      <c r="O794" s="41">
        <f t="shared" si="45"/>
        <v>5.0000000000000001E-3</v>
      </c>
      <c r="P794" s="42">
        <f>VLOOKUP($G794,[1]食材檔!$B$1:$M$65536,11,FALSE)/100*H794</f>
        <v>0.105</v>
      </c>
    </row>
    <row r="795" spans="4:21">
      <c r="E795" s="38"/>
      <c r="F795" s="39"/>
      <c r="G795" s="9" t="str">
        <f>VLOOKUP($E$788,[1]明細總表!$C$1:$AB$65536,17,FALSE)</f>
        <v>蒜末</v>
      </c>
      <c r="H795" s="9">
        <f>VLOOKUP($E$788,[1]明細總表!$C$1:$AB$65536,18,FALSE)</f>
        <v>0.5</v>
      </c>
      <c r="I795" s="8">
        <f>VLOOKUP($G795,[1]食材檔!$B$1:$I$65536,3,FALSE)</f>
        <v>1000</v>
      </c>
      <c r="J795" s="45">
        <f t="shared" si="44"/>
        <v>0.88800000000000001</v>
      </c>
      <c r="K795" s="45"/>
      <c r="L795" s="38" t="str">
        <f>VLOOKUP($G795,[1]食材檔!$B$1:$I$65536,4,FALSE)</f>
        <v>kg</v>
      </c>
      <c r="M795" s="38">
        <f>VLOOKUP($G795,[1]食材檔!$B$1:$I$65536,7,FALSE)</f>
        <v>100</v>
      </c>
      <c r="N795" s="38">
        <f>VLOOKUP($G795,[1]食材檔!$B$1:$I$65536,8,FALSE)</f>
        <v>3</v>
      </c>
      <c r="O795" s="41">
        <f t="shared" si="45"/>
        <v>5.0000000000000001E-3</v>
      </c>
      <c r="P795" s="42">
        <f>VLOOKUP($G795,[1]食材檔!$B$1:$M$65536,11,FALSE)/100*H795</f>
        <v>5.5E-2</v>
      </c>
    </row>
    <row r="796" spans="4:21">
      <c r="E796" s="38"/>
      <c r="F796" s="39"/>
      <c r="G796" s="9">
        <f>VLOOKUP($E$788,[1]明細總表!$C$1:$AB$65536,19,FALSE)</f>
        <v>0</v>
      </c>
      <c r="H796" s="9">
        <f>VLOOKUP($E$788,[1]明細總表!$C$1:$AB$65536,20,FALSE)</f>
        <v>0</v>
      </c>
      <c r="I796" s="8">
        <f>VLOOKUP($G796,[1]食材檔!$B$1:$I$65536,3,FALSE)</f>
        <v>0</v>
      </c>
      <c r="J796" s="45" t="e">
        <f t="shared" si="44"/>
        <v>#DIV/0!</v>
      </c>
      <c r="K796" s="45"/>
      <c r="L796" s="38">
        <f>VLOOKUP($G796,[1]食材檔!$B$1:$I$65536,4,FALSE)</f>
        <v>0</v>
      </c>
      <c r="M796" s="38">
        <f>VLOOKUP($G796,[1]食材檔!$B$1:$I$65536,7,FALSE)</f>
        <v>0</v>
      </c>
      <c r="N796" s="38">
        <f>VLOOKUP($G796,[1]食材檔!$B$1:$I$65536,8,FALSE)</f>
        <v>0</v>
      </c>
      <c r="O796" s="41" t="e">
        <f t="shared" si="45"/>
        <v>#DIV/0!</v>
      </c>
      <c r="P796" s="42">
        <f>VLOOKUP($G796,[1]食材檔!$B$1:$M$65536,11,FALSE)/100*H796</f>
        <v>0</v>
      </c>
    </row>
    <row r="797" spans="4:21">
      <c r="E797" s="38"/>
      <c r="F797" s="39"/>
      <c r="G797" s="9">
        <f>VLOOKUP($E$788,[1]明細總表!$C$1:$AB$65536,21,FALSE)</f>
        <v>0</v>
      </c>
      <c r="H797" s="9">
        <f>VLOOKUP($E$788,[1]明細總表!$C$1:$AB$65536,22,FALSE)</f>
        <v>0</v>
      </c>
      <c r="I797" s="8">
        <f>VLOOKUP($G797,[1]食材檔!$B$1:$I$65536,3,FALSE)</f>
        <v>0</v>
      </c>
      <c r="J797" s="45" t="e">
        <f t="shared" si="44"/>
        <v>#DIV/0!</v>
      </c>
      <c r="K797" s="45"/>
      <c r="L797" s="38">
        <f>VLOOKUP($G797,[1]食材檔!$B$1:$I$65536,4,FALSE)</f>
        <v>0</v>
      </c>
      <c r="M797" s="38">
        <f>VLOOKUP($G797,[1]食材檔!$B$1:$I$65536,7,FALSE)</f>
        <v>0</v>
      </c>
      <c r="N797" s="38">
        <f>VLOOKUP($G797,[1]食材檔!$B$1:$I$65536,8,FALSE)</f>
        <v>0</v>
      </c>
      <c r="O797" s="41" t="e">
        <f t="shared" si="45"/>
        <v>#DIV/0!</v>
      </c>
      <c r="P797" s="42">
        <f>VLOOKUP($G797,[1]食材檔!$B$1:$M$65536,11,FALSE)/100*H797</f>
        <v>0</v>
      </c>
    </row>
    <row r="798" spans="4:21">
      <c r="E798" s="38"/>
      <c r="F798" s="39"/>
      <c r="G798" s="9">
        <f>VLOOKUP($E$788,[1]明細總表!$C$1:$AB$65536,23,FALSE)</f>
        <v>0</v>
      </c>
      <c r="H798" s="9">
        <f>VLOOKUP($E$788,[1]明細總表!$C$1:$AB$65536,24,FALSE)</f>
        <v>0</v>
      </c>
      <c r="I798" s="8">
        <f>VLOOKUP($G798,[1]食材檔!$B$1:$I$65536,3,FALSE)</f>
        <v>0</v>
      </c>
      <c r="J798" s="45" t="e">
        <f t="shared" si="44"/>
        <v>#DIV/0!</v>
      </c>
      <c r="K798" s="45"/>
      <c r="L798" s="38">
        <f>VLOOKUP($G798,[1]食材檔!$B$1:$I$65536,4,FALSE)</f>
        <v>0</v>
      </c>
      <c r="M798" s="38">
        <f>VLOOKUP($G798,[1]食材檔!$B$1:$I$65536,7,FALSE)</f>
        <v>0</v>
      </c>
      <c r="N798" s="38">
        <f>VLOOKUP($G798,[1]食材檔!$B$1:$I$65536,8,FALSE)</f>
        <v>0</v>
      </c>
      <c r="O798" s="41" t="e">
        <f t="shared" si="45"/>
        <v>#DIV/0!</v>
      </c>
      <c r="P798" s="42">
        <f>VLOOKUP($G798,[1]食材檔!$B$1:$M$65536,11,FALSE)/100*H798</f>
        <v>0</v>
      </c>
    </row>
    <row r="799" spans="4:21">
      <c r="E799" s="51"/>
      <c r="F799" s="39"/>
      <c r="G799" s="9" t="str">
        <f>VLOOKUP($E$788,[1]明細總表!$C$1:$AB$65536,25,FALSE)</f>
        <v>豬柳(後)</v>
      </c>
      <c r="H799" s="9">
        <f>VLOOKUP($E$788,[1]明細總表!$C$1:$AB$65536,26,FALSE)</f>
        <v>70</v>
      </c>
      <c r="I799" s="8">
        <f>VLOOKUP($G799,[1]食材檔!$B$1:$I$65536,3,FALSE)</f>
        <v>1000</v>
      </c>
      <c r="J799" s="45">
        <f>H799*$E$786/I799</f>
        <v>124.32</v>
      </c>
      <c r="K799" s="45"/>
      <c r="L799" s="38" t="str">
        <f>VLOOKUP($G799,[1]食材檔!$B$1:$I$65536,4,FALSE)</f>
        <v>kg</v>
      </c>
      <c r="M799" s="38">
        <f>VLOOKUP($G799,[1]食材檔!$B$1:$I$65536,7,FALSE)</f>
        <v>35</v>
      </c>
      <c r="N799" s="38">
        <v>0</v>
      </c>
      <c r="O799" s="41">
        <f t="shared" si="45"/>
        <v>2</v>
      </c>
      <c r="P799" s="42">
        <f>VLOOKUP($G799,[1]食材檔!$B$1:$M$65536,11,FALSE)/100*H799</f>
        <v>2.8000000000000003</v>
      </c>
    </row>
    <row r="800" spans="4:21">
      <c r="D800" s="72">
        <f>SUM(H800:H809)</f>
        <v>97.4</v>
      </c>
      <c r="E800" s="52" t="str">
        <f>VLOOKUP(G786,[1]麗山菜單!B20:H20,5,FALSE)</f>
        <v>麻婆豆腐</v>
      </c>
      <c r="F800" s="53">
        <f>VLOOKUP($E$800,[1]明細總表!$C$1:$AB$65536,2,FALSE)</f>
        <v>6</v>
      </c>
      <c r="G800" s="53" t="str">
        <f>VLOOKUP($E$800,[1]明細總表!$C$1:$AB$65536,3,FALSE)</f>
        <v>非基改豆腐小丁</v>
      </c>
      <c r="H800" s="53">
        <f>VLOOKUP($E$800,[1]明細總表!$C$1:$AB$65536,4,FALSE)</f>
        <v>75</v>
      </c>
      <c r="I800" s="52">
        <f>VLOOKUP($G800,[1]食材檔!$B$1:$I$65536,3,FALSE)</f>
        <v>1000</v>
      </c>
      <c r="J800" s="54">
        <f t="shared" ref="J800:J826" si="46">H800*$E$786/I800</f>
        <v>133.19999999999999</v>
      </c>
      <c r="K800" s="54"/>
      <c r="L800" s="52" t="str">
        <f>VLOOKUP($G800,[1]食材檔!$B$1:$I$65536,4,FALSE)</f>
        <v>kg</v>
      </c>
      <c r="M800" s="52">
        <f>VLOOKUP($G800,[1]食材檔!$B$1:$I$65536,7,FALSE)</f>
        <v>80</v>
      </c>
      <c r="N800" s="52">
        <f>VLOOKUP($G800,[1]食材檔!$B$1:$I$65536,8,FALSE)</f>
        <v>2</v>
      </c>
      <c r="O800" s="55">
        <f t="shared" si="45"/>
        <v>0.9375</v>
      </c>
      <c r="P800" s="42">
        <f>VLOOKUP($G800,[1]食材檔!$B$1:$M$65536,11,FALSE)/100*H800</f>
        <v>105</v>
      </c>
    </row>
    <row r="801" spans="4:22">
      <c r="E801" s="68"/>
      <c r="F801" s="53"/>
      <c r="G801" s="75" t="str">
        <f>VLOOKUP($E$800,[1]明細總表!$C$1:$AB$65536,5,FALSE)</f>
        <v>絞肉</v>
      </c>
      <c r="H801" s="53">
        <f>VLOOKUP($E$800,[1]明細總表!$C$1:$AB$65536,6,FALSE)</f>
        <v>7</v>
      </c>
      <c r="I801" s="52">
        <f>VLOOKUP($G801,[1]食材檔!$B$1:$I$65536,3,FALSE)</f>
        <v>1000</v>
      </c>
      <c r="J801" s="54">
        <f t="shared" si="46"/>
        <v>12.432</v>
      </c>
      <c r="K801" s="54"/>
      <c r="L801" s="52" t="str">
        <f>VLOOKUP($G801,[1]食材檔!$B$1:$I$65536,4,FALSE)</f>
        <v>kg</v>
      </c>
      <c r="M801" s="52">
        <f>VLOOKUP($G801,[1]食材檔!$B$1:$I$65536,7,FALSE)</f>
        <v>35</v>
      </c>
      <c r="N801" s="52">
        <f>VLOOKUP($G801,[1]食材檔!$B$1:$I$65536,8,FALSE)</f>
        <v>2</v>
      </c>
      <c r="O801" s="55">
        <f t="shared" si="45"/>
        <v>0.2</v>
      </c>
      <c r="P801" s="42">
        <f>VLOOKUP($G801,[1]食材檔!$B$1:$M$65536,11,FALSE)/100*H801</f>
        <v>0.63</v>
      </c>
    </row>
    <row r="802" spans="4:22">
      <c r="E802" s="52"/>
      <c r="F802" s="53"/>
      <c r="G802" s="53" t="str">
        <f>VLOOKUP($E$800,[1]明細總表!$C$1:$AB$65536,7,FALSE)</f>
        <v>秀珍菇</v>
      </c>
      <c r="H802" s="75">
        <f>VLOOKUP($E$800,[1]明細總表!$C$1:$AB$65536,8,FALSE)+4</f>
        <v>11</v>
      </c>
      <c r="I802" s="52">
        <f>VLOOKUP($G802,[1]食材檔!$B$1:$I$65536,3,FALSE)</f>
        <v>1000</v>
      </c>
      <c r="J802" s="54">
        <f t="shared" si="46"/>
        <v>19.536000000000001</v>
      </c>
      <c r="K802" s="54"/>
      <c r="L802" s="52" t="str">
        <f>VLOOKUP($G802,[1]食材檔!$B$1:$I$65536,4,FALSE)</f>
        <v>kg</v>
      </c>
      <c r="M802" s="52">
        <f>VLOOKUP($G802,[1]食材檔!$B$1:$I$65536,7,FALSE)</f>
        <v>100</v>
      </c>
      <c r="N802" s="52">
        <f>VLOOKUP($G802,[1]食材檔!$B$1:$I$65536,8,FALSE)</f>
        <v>3</v>
      </c>
      <c r="O802" s="55">
        <f t="shared" si="45"/>
        <v>0.11</v>
      </c>
      <c r="P802" s="42">
        <f>VLOOKUP($G802,[1]食材檔!$B$1:$M$65536,11,FALSE)/100*H802</f>
        <v>0</v>
      </c>
    </row>
    <row r="803" spans="4:22">
      <c r="E803" s="52"/>
      <c r="F803" s="53"/>
      <c r="G803" s="53" t="str">
        <f>VLOOKUP($E$800,[1]明細總表!$C$1:$AB$65536,9,FALSE)</f>
        <v>青蔥珠</v>
      </c>
      <c r="H803" s="53">
        <f>VLOOKUP($E$800,[1]明細總表!$C$1:$AB$65536,10,FALSE)</f>
        <v>2</v>
      </c>
      <c r="I803" s="52">
        <f>VLOOKUP($G803,[1]食材檔!$B$1:$I$65536,3,FALSE)</f>
        <v>1000</v>
      </c>
      <c r="J803" s="54">
        <f t="shared" si="46"/>
        <v>3.552</v>
      </c>
      <c r="K803" s="54"/>
      <c r="L803" s="52" t="str">
        <f>VLOOKUP($G803,[1]食材檔!$B$1:$I$65536,4,FALSE)</f>
        <v>kg</v>
      </c>
      <c r="M803" s="52">
        <f>VLOOKUP($G803,[1]食材檔!$B$1:$I$65536,7,FALSE)</f>
        <v>100</v>
      </c>
      <c r="N803" s="52">
        <f>VLOOKUP($G803,[1]食材檔!$B$1:$I$65536,8,FALSE)</f>
        <v>3</v>
      </c>
      <c r="O803" s="55">
        <f t="shared" si="45"/>
        <v>0.02</v>
      </c>
      <c r="P803" s="42">
        <f>VLOOKUP($G803,[1]食材檔!$B$1:$M$65536,11,FALSE)/100*H803</f>
        <v>0.94</v>
      </c>
    </row>
    <row r="804" spans="4:22">
      <c r="E804" s="52"/>
      <c r="F804" s="53"/>
      <c r="G804" s="53" t="str">
        <f>VLOOKUP($E$800,[1]明細總表!$C$1:$AB$65536,11,FALSE)</f>
        <v>豆瓣醬(3kg/箱)</v>
      </c>
      <c r="H804" s="53">
        <f>VLOOKUP($E$800,[1]明細總表!$C$1:$AB$65536,12,FALSE)</f>
        <v>1.2</v>
      </c>
      <c r="I804" s="52">
        <f>VLOOKUP($G804,[1]食材檔!$B$1:$I$65536,3,FALSE)</f>
        <v>3000</v>
      </c>
      <c r="J804" s="54">
        <f t="shared" si="46"/>
        <v>0.71039999999999992</v>
      </c>
      <c r="K804" s="54"/>
      <c r="L804" s="52" t="str">
        <f>VLOOKUP($G804,[1]食材檔!$B$1:$I$65536,4,FALSE)</f>
        <v>箱</v>
      </c>
      <c r="M804" s="52">
        <f>VLOOKUP($G804,[1]食材檔!$B$1:$I$65536,7,FALSE)</f>
        <v>1</v>
      </c>
      <c r="N804" s="52">
        <f>VLOOKUP($G804,[1]食材檔!$B$1:$I$65536,8,FALSE)</f>
        <v>0</v>
      </c>
      <c r="O804" s="55">
        <f t="shared" si="45"/>
        <v>1.2</v>
      </c>
      <c r="P804" s="42">
        <f>VLOOKUP($G804,[1]食材檔!$B$1:$M$65536,11,FALSE)/100*H804</f>
        <v>0</v>
      </c>
    </row>
    <row r="805" spans="4:22">
      <c r="E805" s="52"/>
      <c r="F805" s="53"/>
      <c r="G805" s="53" t="str">
        <f>VLOOKUP($E$800,[1]明細總表!$C$1:$AB$65536,13,FALSE)</f>
        <v>辣豆瓣醬</v>
      </c>
      <c r="H805" s="53">
        <f>VLOOKUP($E$800,[1]明細總表!$C$1:$AB$65536,14,FALSE)</f>
        <v>1.2</v>
      </c>
      <c r="I805" s="52">
        <f>VLOOKUP($G805,[1]食材檔!$B$1:$I$65536,3,FALSE)</f>
        <v>3000</v>
      </c>
      <c r="J805" s="54">
        <f t="shared" si="46"/>
        <v>0.71039999999999992</v>
      </c>
      <c r="K805" s="54"/>
      <c r="L805" s="52" t="str">
        <f>VLOOKUP($G805,[1]食材檔!$B$1:$I$65536,4,FALSE)</f>
        <v>罐</v>
      </c>
      <c r="M805" s="52">
        <f>VLOOKUP($G805,[1]食材檔!$B$1:$I$65536,7,FALSE)</f>
        <v>0</v>
      </c>
      <c r="N805" s="52">
        <f>VLOOKUP($G805,[1]食材檔!$B$1:$I$65536,8,FALSE)</f>
        <v>0</v>
      </c>
      <c r="O805" s="55" t="e">
        <f t="shared" si="45"/>
        <v>#DIV/0!</v>
      </c>
      <c r="P805" s="42">
        <f>VLOOKUP($G805,[1]食材檔!$B$1:$M$65536,11,FALSE)/100*H805</f>
        <v>0</v>
      </c>
    </row>
    <row r="806" spans="4:22">
      <c r="E806" s="52"/>
      <c r="F806" s="53"/>
      <c r="G806" s="53">
        <f>VLOOKUP($E$800,[1]明細總表!$C$1:$AB$65536,15,FALSE)</f>
        <v>0</v>
      </c>
      <c r="H806" s="53">
        <f>VLOOKUP($E$800,[1]明細總表!$C$1:$AB$65536,16,FALSE)</f>
        <v>0</v>
      </c>
      <c r="I806" s="52">
        <f>VLOOKUP($G806,[1]食材檔!$B$1:$I$65536,3,FALSE)</f>
        <v>0</v>
      </c>
      <c r="J806" s="54" t="e">
        <f t="shared" si="46"/>
        <v>#DIV/0!</v>
      </c>
      <c r="K806" s="54"/>
      <c r="L806" s="52">
        <f>VLOOKUP($G806,[1]食材檔!$B$1:$I$65536,4,FALSE)</f>
        <v>0</v>
      </c>
      <c r="M806" s="52">
        <f>VLOOKUP($G806,[1]食材檔!$B$1:$I$65536,7,FALSE)</f>
        <v>0</v>
      </c>
      <c r="N806" s="52">
        <f>VLOOKUP($G806,[1]食材檔!$B$1:$I$65536,8,FALSE)</f>
        <v>0</v>
      </c>
      <c r="O806" s="55" t="e">
        <f t="shared" si="45"/>
        <v>#DIV/0!</v>
      </c>
      <c r="P806" s="42">
        <f>VLOOKUP($G806,[1]食材檔!$B$1:$M$65536,11,FALSE)/100*H806</f>
        <v>0</v>
      </c>
    </row>
    <row r="807" spans="4:22">
      <c r="E807" s="52"/>
      <c r="F807" s="53"/>
      <c r="G807" s="53">
        <f>VLOOKUP($E$800,[1]明細總表!$C$1:$AB$65536,17,FALSE)</f>
        <v>0</v>
      </c>
      <c r="H807" s="53">
        <f>VLOOKUP($E$800,[1]明細總表!$C$1:$AB$65536,18,FALSE)</f>
        <v>0</v>
      </c>
      <c r="I807" s="52">
        <f>VLOOKUP($G807,[1]食材檔!$B$1:$I$65536,3,FALSE)</f>
        <v>0</v>
      </c>
      <c r="J807" s="54" t="e">
        <f t="shared" si="46"/>
        <v>#DIV/0!</v>
      </c>
      <c r="K807" s="54"/>
      <c r="L807" s="52">
        <f>VLOOKUP($G807,[1]食材檔!$B$1:$I$65536,4,FALSE)</f>
        <v>0</v>
      </c>
      <c r="M807" s="52">
        <f>VLOOKUP($G807,[1]食材檔!$B$1:$I$65536,7,FALSE)</f>
        <v>0</v>
      </c>
      <c r="N807" s="52">
        <f>VLOOKUP($G807,[1]食材檔!$B$1:$I$65536,8,FALSE)</f>
        <v>0</v>
      </c>
      <c r="O807" s="55" t="e">
        <f t="shared" si="45"/>
        <v>#DIV/0!</v>
      </c>
      <c r="P807" s="42">
        <f>VLOOKUP($G807,[1]食材檔!$B$1:$M$65536,11,FALSE)/100*H807</f>
        <v>0</v>
      </c>
    </row>
    <row r="808" spans="4:22">
      <c r="E808" s="52"/>
      <c r="F808" s="53"/>
      <c r="G808" s="53">
        <f>VLOOKUP($E$800,[1]明細總表!$C$1:$AB$65536,19,FALSE)</f>
        <v>0</v>
      </c>
      <c r="H808" s="53">
        <f>VLOOKUP($E$800,[1]明細總表!$C$1:$AB$65536,20,FALSE)</f>
        <v>0</v>
      </c>
      <c r="I808" s="52">
        <f>VLOOKUP($G808,[1]食材檔!$B$1:$I$65536,3,FALSE)</f>
        <v>0</v>
      </c>
      <c r="J808" s="54" t="e">
        <f t="shared" si="46"/>
        <v>#DIV/0!</v>
      </c>
      <c r="K808" s="54"/>
      <c r="L808" s="52">
        <f>VLOOKUP($G808,[1]食材檔!$B$1:$I$65536,4,FALSE)</f>
        <v>0</v>
      </c>
      <c r="M808" s="52">
        <f>VLOOKUP($G808,[1]食材檔!$B$1:$I$65536,7,FALSE)</f>
        <v>0</v>
      </c>
      <c r="N808" s="52">
        <f>VLOOKUP($G808,[1]食材檔!$B$1:$I$65536,8,FALSE)</f>
        <v>0</v>
      </c>
      <c r="O808" s="55" t="e">
        <f t="shared" si="45"/>
        <v>#DIV/0!</v>
      </c>
      <c r="P808" s="42">
        <f>VLOOKUP($G808,[1]食材檔!$B$1:$M$65536,11,FALSE)/100*H808</f>
        <v>0</v>
      </c>
    </row>
    <row r="809" spans="4:22">
      <c r="E809" s="52"/>
      <c r="F809" s="53"/>
      <c r="G809" s="53">
        <f>VLOOKUP($E$800,[1]明細總表!$C$1:$AB$65536,21,FALSE)</f>
        <v>0</v>
      </c>
      <c r="H809" s="53">
        <f>VLOOKUP($E$800,[1]明細總表!$C$1:$AB$65536,22,FALSE)</f>
        <v>0</v>
      </c>
      <c r="I809" s="52">
        <f>VLOOKUP($G809,[1]食材檔!$B$1:$I$65536,3,FALSE)</f>
        <v>0</v>
      </c>
      <c r="J809" s="54" t="e">
        <f t="shared" si="46"/>
        <v>#DIV/0!</v>
      </c>
      <c r="K809" s="54"/>
      <c r="L809" s="52">
        <f>VLOOKUP($G809,[1]食材檔!$B$1:$I$65536,4,FALSE)</f>
        <v>0</v>
      </c>
      <c r="M809" s="52">
        <f>VLOOKUP($G809,[1]食材檔!$B$1:$I$65536,7,FALSE)</f>
        <v>0</v>
      </c>
      <c r="N809" s="52">
        <f>VLOOKUP($G809,[1]食材檔!$B$1:$I$65536,8,FALSE)</f>
        <v>0</v>
      </c>
      <c r="O809" s="55" t="e">
        <f t="shared" si="45"/>
        <v>#DIV/0!</v>
      </c>
      <c r="P809" s="42">
        <f>VLOOKUP($G809,[1]食材檔!$B$1:$M$65536,11,FALSE)/100*H809</f>
        <v>0</v>
      </c>
    </row>
    <row r="810" spans="4:22">
      <c r="D810" s="13">
        <f>SUM(H810:H814)</f>
        <v>130.5</v>
      </c>
      <c r="E810" s="38" t="str">
        <f>VLOOKUP(G786,[1]麗山菜單!B20:H20,6,FALSE)</f>
        <v>雙色花椰</v>
      </c>
      <c r="F810" s="39">
        <f>VLOOKUP($E$810,[1]明細總表!$C$1:$AB$65536,2,FALSE)</f>
        <v>3</v>
      </c>
      <c r="G810" s="39" t="str">
        <f>VLOOKUP($E$810,[1]明細總表!$C$1:$AB$65536,3,FALSE)</f>
        <v>冷凍綠花椰</v>
      </c>
      <c r="H810" s="39">
        <f>VLOOKUP($E$810,[1]明細總表!$C$1:$AB$65536,4,FALSE)</f>
        <v>65</v>
      </c>
      <c r="I810" s="38">
        <f>VLOOKUP($G810,[1]食材檔!$B$1:$I$65536,3,FALSE)</f>
        <v>1000</v>
      </c>
      <c r="J810" s="56">
        <f t="shared" si="46"/>
        <v>115.44</v>
      </c>
      <c r="K810" s="56"/>
      <c r="L810" s="38" t="str">
        <f>VLOOKUP($G810,[1]食材檔!$B$1:$I$65536,4,FALSE)</f>
        <v>kg</v>
      </c>
      <c r="M810" s="38">
        <f>VLOOKUP($G810,[1]食材檔!$B$1:$I$65536,7,FALSE)</f>
        <v>100</v>
      </c>
      <c r="N810" s="38">
        <f>VLOOKUP($G810,[1]食材檔!$B$1:$I$65536,8,FALSE)</f>
        <v>3</v>
      </c>
      <c r="O810" s="41">
        <f t="shared" si="45"/>
        <v>0.65</v>
      </c>
      <c r="P810" s="42">
        <f>VLOOKUP($G810,[1]食材檔!$B$1:$M$65536,11,FALSE)/100*H810</f>
        <v>19.5</v>
      </c>
      <c r="V810" s="57">
        <f>E785/E786*J810</f>
        <v>115.44</v>
      </c>
    </row>
    <row r="811" spans="4:22">
      <c r="E811" s="38"/>
      <c r="F811" s="39"/>
      <c r="G811" s="39" t="str">
        <f>VLOOKUP($E$810,[1]明細總表!$C$1:$AB$65536,5,FALSE)</f>
        <v>冷凍白花椰</v>
      </c>
      <c r="H811" s="39">
        <f>VLOOKUP($E$810,[1]明細總表!$C$1:$AB$65536,6,FALSE)</f>
        <v>65</v>
      </c>
      <c r="I811" s="38">
        <f>VLOOKUP($G811,[1]食材檔!$B$1:$I$65536,3,FALSE)</f>
        <v>1000</v>
      </c>
      <c r="J811" s="56">
        <f t="shared" si="46"/>
        <v>115.44</v>
      </c>
      <c r="K811" s="56"/>
      <c r="L811" s="38" t="str">
        <f>VLOOKUP($G811,[1]食材檔!$B$1:$I$65536,4,FALSE)</f>
        <v>kg</v>
      </c>
      <c r="M811" s="38">
        <f>VLOOKUP($G811,[1]食材檔!$B$1:$I$65536,7,FALSE)</f>
        <v>100</v>
      </c>
      <c r="N811" s="38">
        <f>VLOOKUP($G811,[1]食材檔!$B$1:$I$65536,8,FALSE)</f>
        <v>3</v>
      </c>
      <c r="O811" s="41">
        <f t="shared" si="45"/>
        <v>0.65</v>
      </c>
      <c r="P811" s="42">
        <f>VLOOKUP($G811,[1]食材檔!$B$1:$M$65536,11,FALSE)/100*H811</f>
        <v>13.65</v>
      </c>
      <c r="V811" s="58">
        <f>F785/E786*J810</f>
        <v>0</v>
      </c>
    </row>
    <row r="812" spans="4:22">
      <c r="E812" s="38"/>
      <c r="F812" s="39"/>
      <c r="G812" s="39" t="str">
        <f>VLOOKUP($E$810,[1]明細總表!$C$1:$AB$65536,7,FALSE)</f>
        <v>蒜末</v>
      </c>
      <c r="H812" s="39">
        <f>VLOOKUP($E$810,[1]明細總表!$C$1:$AB$65536,8,FALSE)</f>
        <v>0.5</v>
      </c>
      <c r="I812" s="38">
        <f>VLOOKUP($G812,[1]食材檔!$B$1:$I$65536,3,FALSE)</f>
        <v>1000</v>
      </c>
      <c r="J812" s="56">
        <f t="shared" si="46"/>
        <v>0.88800000000000001</v>
      </c>
      <c r="K812" s="56"/>
      <c r="L812" s="38" t="str">
        <f>VLOOKUP($G812,[1]食材檔!$B$1:$I$65536,4,FALSE)</f>
        <v>kg</v>
      </c>
      <c r="M812" s="38">
        <f>VLOOKUP($G812,[1]食材檔!$B$1:$I$65536,7,FALSE)</f>
        <v>100</v>
      </c>
      <c r="N812" s="38">
        <f>VLOOKUP($G812,[1]食材檔!$B$1:$I$65536,8,FALSE)</f>
        <v>3</v>
      </c>
      <c r="O812" s="41">
        <f t="shared" si="45"/>
        <v>5.0000000000000001E-3</v>
      </c>
      <c r="P812" s="42">
        <f>VLOOKUP($G812,[1]食材檔!$B$1:$M$65536,11,FALSE)/100*H812</f>
        <v>5.5E-2</v>
      </c>
    </row>
    <row r="813" spans="4:22">
      <c r="E813" s="38"/>
      <c r="F813" s="39"/>
      <c r="G813" s="39">
        <f>VLOOKUP($E$810,[1]明細總表!$C$1:$AB$65536,9,FALSE)</f>
        <v>0</v>
      </c>
      <c r="H813" s="39">
        <f>VLOOKUP($E$810,[1]明細總表!$C$1:$AB$65536,10,FALSE)</f>
        <v>0</v>
      </c>
      <c r="I813" s="38">
        <f>VLOOKUP($G813,[1]食材檔!$B$1:$I$65536,3,FALSE)</f>
        <v>0</v>
      </c>
      <c r="J813" s="56" t="e">
        <f t="shared" si="46"/>
        <v>#DIV/0!</v>
      </c>
      <c r="K813" s="56"/>
      <c r="L813" s="38">
        <f>VLOOKUP($G813,[1]食材檔!$B$1:$I$65536,4,FALSE)</f>
        <v>0</v>
      </c>
      <c r="M813" s="38">
        <f>VLOOKUP($G813,[1]食材檔!$B$1:$I$65536,7,FALSE)</f>
        <v>0</v>
      </c>
      <c r="N813" s="38">
        <f>VLOOKUP($G813,[1]食材檔!$B$1:$I$65536,8,FALSE)</f>
        <v>0</v>
      </c>
      <c r="O813" s="41" t="e">
        <f t="shared" si="45"/>
        <v>#DIV/0!</v>
      </c>
      <c r="P813" s="42">
        <f>VLOOKUP($G813,[1]食材檔!$B$1:$M$65536,11,FALSE)/100*H813</f>
        <v>0</v>
      </c>
    </row>
    <row r="814" spans="4:22">
      <c r="E814" s="38"/>
      <c r="F814" s="39"/>
      <c r="G814" s="39">
        <f>VLOOKUP($E$810,[1]明細總表!$C$1:$AB$65536,11,FALSE)</f>
        <v>0</v>
      </c>
      <c r="H814" s="39">
        <f>VLOOKUP($E$810,[1]明細總表!$C$1:$AB$65536,12,FALSE)</f>
        <v>0</v>
      </c>
      <c r="I814" s="38">
        <f>VLOOKUP($G814,[1]食材檔!$B$1:$I$65536,3,FALSE)</f>
        <v>0</v>
      </c>
      <c r="J814" s="56" t="e">
        <f t="shared" si="46"/>
        <v>#DIV/0!</v>
      </c>
      <c r="K814" s="56"/>
      <c r="L814" s="38">
        <f>VLOOKUP($G814,[1]食材檔!$B$1:$I$65536,4,FALSE)</f>
        <v>0</v>
      </c>
      <c r="M814" s="38">
        <f>VLOOKUP($G814,[1]食材檔!$B$1:$I$65536,7,FALSE)</f>
        <v>0</v>
      </c>
      <c r="N814" s="38">
        <f>VLOOKUP($G814,[1]食材檔!$B$1:$I$65536,8,FALSE)</f>
        <v>0</v>
      </c>
      <c r="O814" s="41" t="e">
        <f t="shared" si="45"/>
        <v>#DIV/0!</v>
      </c>
      <c r="P814" s="42">
        <f>VLOOKUP($G814,[1]食材檔!$B$1:$M$65536,11,FALSE)/100*H814</f>
        <v>0</v>
      </c>
    </row>
    <row r="815" spans="4:22">
      <c r="D815" s="13">
        <f>SUM(H815:H824)</f>
        <v>26</v>
      </c>
      <c r="E815" s="52" t="str">
        <f>VLOOKUP(G786,[1]麗山菜單!B20:H20,7,FALSE)</f>
        <v>榨菜肉絲湯</v>
      </c>
      <c r="F815" s="53">
        <f>VLOOKUP($E$815,[1]明細總表!$C$1:$AB$65536,2,FALSE)</f>
        <v>3</v>
      </c>
      <c r="G815" s="53" t="str">
        <f>VLOOKUP($E$815,[1]明細總表!$C$1:$AB$65536,3,FALSE)</f>
        <v>榨菜</v>
      </c>
      <c r="H815" s="53">
        <f>VLOOKUP($E$815,[1]明細總表!$C$1:$AB$65536,4,FALSE)</f>
        <v>5</v>
      </c>
      <c r="I815" s="52">
        <f>VLOOKUP($G815,[1]食材檔!$B$1:$I$65536,3,FALSE)</f>
        <v>1000</v>
      </c>
      <c r="J815" s="54">
        <f t="shared" si="46"/>
        <v>8.8800000000000008</v>
      </c>
      <c r="K815" s="54"/>
      <c r="L815" s="52" t="str">
        <f>VLOOKUP($G815,[1]食材檔!$B$1:$I$65536,4,FALSE)</f>
        <v>kg</v>
      </c>
      <c r="M815" s="52">
        <f>VLOOKUP($G815,[1]食材檔!$B$1:$I$65536,7,FALSE)</f>
        <v>100</v>
      </c>
      <c r="N815" s="52">
        <f>VLOOKUP($G815,[1]食材檔!$B$1:$I$65536,8,FALSE)</f>
        <v>3</v>
      </c>
      <c r="O815" s="55">
        <f t="shared" si="45"/>
        <v>0.05</v>
      </c>
      <c r="P815" s="42">
        <f>VLOOKUP($G815,[1]食材檔!$B$1:$M$65536,11,FALSE)/100*H815</f>
        <v>2.3499999999999996</v>
      </c>
    </row>
    <row r="816" spans="4:22">
      <c r="E816" s="52"/>
      <c r="F816" s="53"/>
      <c r="G816" s="53" t="str">
        <f>VLOOKUP($E$815,[1]明細總表!$C$1:$AB$65536,5,FALSE)</f>
        <v>黃豆芽</v>
      </c>
      <c r="H816" s="53">
        <f>VLOOKUP($E$815,[1]明細總表!$C$1:$AB$65536,6,FALSE)</f>
        <v>14</v>
      </c>
      <c r="I816" s="52">
        <f>VLOOKUP($G816,[1]食材檔!$B$1:$I$65536,3,FALSE)</f>
        <v>1000</v>
      </c>
      <c r="J816" s="54">
        <f t="shared" si="46"/>
        <v>24.864000000000001</v>
      </c>
      <c r="K816" s="54"/>
      <c r="L816" s="52" t="str">
        <f>VLOOKUP($G816,[1]食材檔!$B$1:$I$65536,4,FALSE)</f>
        <v>kg</v>
      </c>
      <c r="M816" s="52">
        <f>VLOOKUP($G816,[1]食材檔!$B$1:$I$65536,7,FALSE)</f>
        <v>100</v>
      </c>
      <c r="N816" s="52">
        <f>VLOOKUP($G816,[1]食材檔!$B$1:$I$65536,8,FALSE)</f>
        <v>3</v>
      </c>
      <c r="O816" s="55">
        <f t="shared" si="45"/>
        <v>0.14000000000000001</v>
      </c>
      <c r="P816" s="42">
        <f>VLOOKUP($G816,[1]食材檔!$B$1:$M$65536,11,FALSE)/100*H816</f>
        <v>7.28</v>
      </c>
    </row>
    <row r="817" spans="4:16">
      <c r="E817" s="52"/>
      <c r="F817" s="53"/>
      <c r="G817" s="53" t="str">
        <f>VLOOKUP($E$815,[1]明細總表!$C$1:$AB$65536,7,FALSE)</f>
        <v>肉絲</v>
      </c>
      <c r="H817" s="53">
        <f>VLOOKUP($E$815,[1]明細總表!$C$1:$AB$65536,8,FALSE)</f>
        <v>7</v>
      </c>
      <c r="I817" s="52">
        <f>VLOOKUP($G817,[1]食材檔!$B$1:$I$65536,3,FALSE)</f>
        <v>1000</v>
      </c>
      <c r="J817" s="54">
        <f t="shared" si="46"/>
        <v>12.432</v>
      </c>
      <c r="K817" s="54"/>
      <c r="L817" s="52" t="str">
        <f>VLOOKUP($G817,[1]食材檔!$B$1:$I$65536,4,FALSE)</f>
        <v>kg</v>
      </c>
      <c r="M817" s="52">
        <f>VLOOKUP($G817,[1]食材檔!$B$1:$I$65536,7,FALSE)</f>
        <v>35</v>
      </c>
      <c r="N817" s="52">
        <f>VLOOKUP($G817,[1]食材檔!$B$1:$I$65536,8,FALSE)</f>
        <v>2</v>
      </c>
      <c r="O817" s="55">
        <f t="shared" si="45"/>
        <v>0.2</v>
      </c>
      <c r="P817" s="42">
        <f>VLOOKUP($G817,[1]食材檔!$B$1:$M$65536,11,FALSE)/100*H817</f>
        <v>0.21</v>
      </c>
    </row>
    <row r="818" spans="4:16">
      <c r="E818" s="52"/>
      <c r="F818" s="53"/>
      <c r="G818" s="12">
        <f>VLOOKUP($E$815,[1]明細總表!$C$1:$AB$65536,9,FALSE)</f>
        <v>0</v>
      </c>
      <c r="H818" s="12">
        <f>VLOOKUP($E$815,[1]明細總表!$C$1:$AB$65536,10,FALSE)</f>
        <v>0</v>
      </c>
      <c r="I818" s="52">
        <f>VLOOKUP($G818,[1]食材檔!$B$1:$I$65536,3,FALSE)</f>
        <v>0</v>
      </c>
      <c r="J818" s="54" t="e">
        <f t="shared" si="46"/>
        <v>#DIV/0!</v>
      </c>
      <c r="K818" s="54"/>
      <c r="L818" s="52">
        <f>VLOOKUP($G818,[1]食材檔!$B$1:$I$65536,4,FALSE)</f>
        <v>0</v>
      </c>
      <c r="M818" s="52">
        <f>VLOOKUP($G818,[1]食材檔!$B$1:$I$65536,7,FALSE)</f>
        <v>0</v>
      </c>
      <c r="N818" s="52">
        <f>VLOOKUP($G818,[1]食材檔!$B$1:$I$65536,8,FALSE)</f>
        <v>0</v>
      </c>
      <c r="O818" s="55" t="e">
        <f t="shared" si="45"/>
        <v>#DIV/0!</v>
      </c>
      <c r="P818" s="42">
        <f>VLOOKUP($G818,[1]食材檔!$B$1:$M$65536,11,FALSE)/100*H818</f>
        <v>0</v>
      </c>
    </row>
    <row r="819" spans="4:16">
      <c r="E819" s="52"/>
      <c r="F819" s="53"/>
      <c r="G819" s="53">
        <f>VLOOKUP($E$815,[1]明細總表!$C$1:$AB$65536,11,FALSE)</f>
        <v>0</v>
      </c>
      <c r="H819" s="53">
        <f>VLOOKUP($E$815,[1]明細總表!$C$1:$AB$65536,12,FALSE)</f>
        <v>0</v>
      </c>
      <c r="I819" s="52">
        <f>VLOOKUP($G819,[1]食材檔!$B$1:$I$65536,3,FALSE)</f>
        <v>0</v>
      </c>
      <c r="J819" s="54" t="e">
        <f t="shared" si="46"/>
        <v>#DIV/0!</v>
      </c>
      <c r="K819" s="54"/>
      <c r="L819" s="52">
        <f>VLOOKUP($G819,[1]食材檔!$B$1:$I$65536,4,FALSE)</f>
        <v>0</v>
      </c>
      <c r="M819" s="52">
        <f>VLOOKUP($G819,[1]食材檔!$B$1:$I$65536,7,FALSE)</f>
        <v>0</v>
      </c>
      <c r="N819" s="52">
        <f>VLOOKUP($G819,[1]食材檔!$B$1:$I$65536,8,FALSE)</f>
        <v>0</v>
      </c>
      <c r="O819" s="55" t="e">
        <f t="shared" si="45"/>
        <v>#DIV/0!</v>
      </c>
      <c r="P819" s="42">
        <f>VLOOKUP($G819,[1]食材檔!$B$1:$M$65536,11,FALSE)/100*H819</f>
        <v>0</v>
      </c>
    </row>
    <row r="820" spans="4:16">
      <c r="E820" s="52"/>
      <c r="F820" s="53"/>
      <c r="G820" s="53">
        <f>VLOOKUP($E$815,[1]明細總表!$C$1:$AB$65536,13,FALSE)</f>
        <v>0</v>
      </c>
      <c r="H820" s="53">
        <f>VLOOKUP($E$815,[1]明細總表!$C$1:$AB$65536,14,FALSE)</f>
        <v>0</v>
      </c>
      <c r="I820" s="52">
        <f>VLOOKUP($G820,[1]食材檔!$B$1:$I$65536,3,FALSE)</f>
        <v>0</v>
      </c>
      <c r="J820" s="54" t="e">
        <f t="shared" si="46"/>
        <v>#DIV/0!</v>
      </c>
      <c r="K820" s="54"/>
      <c r="L820" s="52">
        <f>VLOOKUP($G820,[1]食材檔!$B$1:$I$65536,4,FALSE)</f>
        <v>0</v>
      </c>
      <c r="M820" s="52">
        <f>VLOOKUP($G820,[1]食材檔!$B$1:$I$65536,7,FALSE)</f>
        <v>0</v>
      </c>
      <c r="N820" s="52">
        <f>VLOOKUP($G820,[1]食材檔!$B$1:$I$65536,8,FALSE)</f>
        <v>0</v>
      </c>
      <c r="O820" s="55" t="e">
        <f t="shared" si="45"/>
        <v>#DIV/0!</v>
      </c>
      <c r="P820" s="42">
        <f>VLOOKUP($G820,[1]食材檔!$B$1:$M$65536,11,FALSE)/100*H820</f>
        <v>0</v>
      </c>
    </row>
    <row r="821" spans="4:16">
      <c r="E821" s="52"/>
      <c r="F821" s="53"/>
      <c r="G821" s="53">
        <f>VLOOKUP($E$815,[1]明細總表!$C$1:$AB$65536,15,FALSE)</f>
        <v>0</v>
      </c>
      <c r="H821" s="53">
        <f>VLOOKUP($E$815,[1]明細總表!$C$1:$AB$65536,16,FALSE)</f>
        <v>0</v>
      </c>
      <c r="I821" s="52">
        <f>VLOOKUP($G821,[1]食材檔!$B$1:$I$65536,3,FALSE)</f>
        <v>0</v>
      </c>
      <c r="J821" s="54" t="e">
        <f t="shared" si="46"/>
        <v>#DIV/0!</v>
      </c>
      <c r="K821" s="54"/>
      <c r="L821" s="52">
        <f>VLOOKUP($G821,[1]食材檔!$B$1:$I$65536,4,FALSE)</f>
        <v>0</v>
      </c>
      <c r="M821" s="52">
        <f>VLOOKUP($G821,[1]食材檔!$B$1:$I$65536,7,FALSE)</f>
        <v>0</v>
      </c>
      <c r="N821" s="52">
        <f>VLOOKUP($G821,[1]食材檔!$B$1:$I$65536,8,FALSE)</f>
        <v>0</v>
      </c>
      <c r="O821" s="55" t="e">
        <f t="shared" si="45"/>
        <v>#DIV/0!</v>
      </c>
      <c r="P821" s="42">
        <f>VLOOKUP($G821,[1]食材檔!$B$1:$M$65536,11,FALSE)/100*H821</f>
        <v>0</v>
      </c>
    </row>
    <row r="822" spans="4:16">
      <c r="E822" s="52"/>
      <c r="F822" s="53"/>
      <c r="G822" s="53">
        <f>VLOOKUP($E$815,[1]明細總表!$C$1:$AB$65536,17,FALSE)</f>
        <v>0</v>
      </c>
      <c r="H822" s="53">
        <f>VLOOKUP($E$815,[1]明細總表!$C$1:$AB$65536,18,FALSE)</f>
        <v>0</v>
      </c>
      <c r="I822" s="52">
        <f>VLOOKUP($G822,[1]食材檔!$B$1:$I$65536,3,FALSE)</f>
        <v>0</v>
      </c>
      <c r="J822" s="54" t="e">
        <f t="shared" si="46"/>
        <v>#DIV/0!</v>
      </c>
      <c r="K822" s="54"/>
      <c r="L822" s="52">
        <f>VLOOKUP($G822,[1]食材檔!$B$1:$I$65536,4,FALSE)</f>
        <v>0</v>
      </c>
      <c r="M822" s="52">
        <f>VLOOKUP($G822,[1]食材檔!$B$1:$I$65536,7,FALSE)</f>
        <v>0</v>
      </c>
      <c r="N822" s="52">
        <f>VLOOKUP($G822,[1]食材檔!$B$1:$I$65536,8,FALSE)</f>
        <v>0</v>
      </c>
      <c r="O822" s="55" t="e">
        <f t="shared" si="45"/>
        <v>#DIV/0!</v>
      </c>
      <c r="P822" s="42">
        <f>VLOOKUP($G822,[1]食材檔!$B$1:$M$65536,11,FALSE)/100*H822</f>
        <v>0</v>
      </c>
    </row>
    <row r="823" spans="4:16">
      <c r="E823" s="52"/>
      <c r="F823" s="53"/>
      <c r="G823" s="53">
        <f>VLOOKUP($E$815,[1]明細總表!$C$1:$AB$65536,19,FALSE)</f>
        <v>0</v>
      </c>
      <c r="H823" s="53">
        <f>VLOOKUP($E$815,[1]明細總表!$C$1:$AB$65536,20,FALSE)</f>
        <v>0</v>
      </c>
      <c r="I823" s="52">
        <f>VLOOKUP($G823,[1]食材檔!$B$1:$I$65536,3,FALSE)</f>
        <v>0</v>
      </c>
      <c r="J823" s="54" t="e">
        <f t="shared" si="46"/>
        <v>#DIV/0!</v>
      </c>
      <c r="K823" s="54"/>
      <c r="L823" s="52">
        <f>VLOOKUP($G823,[1]食材檔!$B$1:$I$65536,4,FALSE)</f>
        <v>0</v>
      </c>
      <c r="M823" s="52">
        <f>VLOOKUP($G823,[1]食材檔!$B$1:$I$65536,7,FALSE)</f>
        <v>0</v>
      </c>
      <c r="N823" s="52">
        <f>VLOOKUP($G823,[1]食材檔!$B$1:$I$65536,8,FALSE)</f>
        <v>0</v>
      </c>
      <c r="O823" s="55" t="e">
        <f t="shared" si="45"/>
        <v>#DIV/0!</v>
      </c>
      <c r="P823" s="42">
        <f>VLOOKUP($G823,[1]食材檔!$B$1:$M$65536,11,FALSE)/100*H823</f>
        <v>0</v>
      </c>
    </row>
    <row r="824" spans="4:16">
      <c r="E824" s="52"/>
      <c r="F824" s="53"/>
      <c r="G824" s="53">
        <f>VLOOKUP($E$815,[1]明細總表!$C$1:$AB$65536,21,FALSE)</f>
        <v>0</v>
      </c>
      <c r="H824" s="53">
        <f>VLOOKUP($E$815,[1]明細總表!$C$1:$AB$65536,22,FALSE)</f>
        <v>0</v>
      </c>
      <c r="I824" s="52">
        <f>VLOOKUP($G824,[1]食材檔!$B$1:$I$65536,3,FALSE)</f>
        <v>0</v>
      </c>
      <c r="J824" s="54" t="e">
        <f t="shared" si="46"/>
        <v>#DIV/0!</v>
      </c>
      <c r="K824" s="54"/>
      <c r="L824" s="52">
        <f>VLOOKUP($G824,[1]食材檔!$B$1:$I$65536,4,FALSE)</f>
        <v>0</v>
      </c>
      <c r="M824" s="52">
        <f>VLOOKUP($G824,[1]食材檔!$B$1:$I$65536,7,FALSE)</f>
        <v>0</v>
      </c>
      <c r="N824" s="52">
        <f>VLOOKUP($G824,[1]食材檔!$B$1:$I$65536,8,FALSE)</f>
        <v>0</v>
      </c>
      <c r="O824" s="55" t="e">
        <f t="shared" si="45"/>
        <v>#DIV/0!</v>
      </c>
      <c r="P824" s="42">
        <f>VLOOKUP($G824,[1]食材檔!$B$1:$M$65536,11,FALSE)/100*H824</f>
        <v>0</v>
      </c>
    </row>
    <row r="825" spans="4:16">
      <c r="D825" s="13">
        <f>SUM(H825:H827)</f>
        <v>67</v>
      </c>
      <c r="E825" s="38" t="str">
        <f>VLOOKUP(G786,[1]麗山菜單!B20:H20,3,FALSE)</f>
        <v>香鬆飯</v>
      </c>
      <c r="F825" s="39">
        <f>VLOOKUP($E$825,[1]明細總表!$C$1:$AB$65536,2,FALSE)</f>
        <v>2</v>
      </c>
      <c r="G825" s="39" t="str">
        <f>VLOOKUP($E$825,[1]明細總表!$C$1:$AB$65536,3,FALSE)</f>
        <v>白米</v>
      </c>
      <c r="H825" s="39">
        <f>VLOOKUP($E$825,[1]明細總表!$C$1:$AB$65536,4,FALSE)</f>
        <v>65</v>
      </c>
      <c r="I825" s="38">
        <f>VLOOKUP($G825,[1]食材檔!$B$1:$I$65536,3,FALSE)</f>
        <v>1000</v>
      </c>
      <c r="J825" s="56">
        <f t="shared" si="46"/>
        <v>115.44</v>
      </c>
      <c r="K825" s="56"/>
      <c r="L825" s="38" t="str">
        <f>VLOOKUP($G825,[1]食材檔!$B$1:$I$65536,4,FALSE)</f>
        <v>kg</v>
      </c>
      <c r="M825" s="38">
        <f>VLOOKUP($G825,[1]食材檔!$B$1:$I$65536,7,FALSE)</f>
        <v>20</v>
      </c>
      <c r="N825" s="38">
        <f>VLOOKUP($G825,[1]食材檔!$B$1:$I$65536,8,FALSE)</f>
        <v>1</v>
      </c>
      <c r="O825" s="41">
        <f t="shared" si="45"/>
        <v>3.25</v>
      </c>
      <c r="P825" s="42">
        <f>VLOOKUP($G825,[1]食材檔!$B$1:$M$65536,11,FALSE)/100*H825</f>
        <v>3.25</v>
      </c>
    </row>
    <row r="826" spans="4:16">
      <c r="E826" s="38"/>
      <c r="F826" s="39"/>
      <c r="G826" s="39" t="str">
        <f>VLOOKUP($E$825,[1]明細總表!$C$1:$AB$65536,5,FALSE)</f>
        <v>香鬆</v>
      </c>
      <c r="H826" s="39">
        <f>VLOOKUP($E$825,[1]明細總表!$C$1:$AB$65536,6,FALSE)</f>
        <v>2</v>
      </c>
      <c r="I826" s="38">
        <f>VLOOKUP($G826,[1]食材檔!$B$1:$I$65536,3,FALSE)</f>
        <v>1000</v>
      </c>
      <c r="J826" s="56">
        <f t="shared" si="46"/>
        <v>3.552</v>
      </c>
      <c r="K826" s="56"/>
      <c r="L826" s="38" t="str">
        <f>VLOOKUP($G826,[1]食材檔!$B$1:$I$65536,4,FALSE)</f>
        <v>kg</v>
      </c>
      <c r="M826" s="38">
        <f>VLOOKUP($G826,[1]食材檔!$B$1:$I$65536,7,FALSE)</f>
        <v>0</v>
      </c>
      <c r="N826" s="38">
        <f>VLOOKUP($G826,[1]食材檔!$B$1:$I$65536,8,FALSE)</f>
        <v>0</v>
      </c>
      <c r="O826" s="41" t="e">
        <f t="shared" si="45"/>
        <v>#DIV/0!</v>
      </c>
      <c r="P826" s="42">
        <f>VLOOKUP($G826,[1]食材檔!$B$1:$M$65536,11,FALSE)/100*H826</f>
        <v>0</v>
      </c>
    </row>
    <row r="827" spans="4:16">
      <c r="E827" s="38" t="s">
        <v>115</v>
      </c>
      <c r="F827" s="39">
        <v>1</v>
      </c>
      <c r="G827" s="39" t="s">
        <v>116</v>
      </c>
      <c r="H827" s="39">
        <f>J827*1000/E786</f>
        <v>0</v>
      </c>
      <c r="I827" s="38"/>
      <c r="J827" s="56"/>
      <c r="K827" s="56"/>
      <c r="L827" s="38" t="s">
        <v>29</v>
      </c>
      <c r="M827" s="38">
        <v>5</v>
      </c>
      <c r="N827" s="38">
        <v>6</v>
      </c>
      <c r="O827" s="41">
        <f t="shared" si="45"/>
        <v>0</v>
      </c>
      <c r="P827" s="42">
        <f>VLOOKUP($G827,[1]食材檔!$B$1:$M$65536,11,FALSE)/100*H827</f>
        <v>0</v>
      </c>
    </row>
    <row r="828" spans="4:16">
      <c r="E828" s="52" t="s">
        <v>117</v>
      </c>
      <c r="F828" s="53"/>
      <c r="G828" s="53" t="s">
        <v>118</v>
      </c>
      <c r="H828" s="52"/>
      <c r="I828" s="52"/>
      <c r="J828" s="54"/>
      <c r="K828" s="54"/>
      <c r="L828" s="52" t="s">
        <v>91</v>
      </c>
      <c r="M828" s="52"/>
      <c r="N828" s="52"/>
      <c r="O828" s="55"/>
      <c r="P828" s="42">
        <f>VLOOKUP($G828,[1]食材檔!$B$1:$M$65536,11,FALSE)/100*H828</f>
        <v>0</v>
      </c>
    </row>
    <row r="829" spans="4:16">
      <c r="E829" s="52"/>
      <c r="F829" s="53"/>
      <c r="G829" s="53" t="s">
        <v>31</v>
      </c>
      <c r="H829" s="52"/>
      <c r="I829" s="52"/>
      <c r="J829" s="54"/>
      <c r="K829" s="54"/>
      <c r="L829" s="52" t="s">
        <v>91</v>
      </c>
      <c r="M829" s="52"/>
      <c r="N829" s="52"/>
      <c r="O829" s="55"/>
      <c r="P829" s="42">
        <f>VLOOKUP($G829,[1]食材檔!$B$1:$M$65536,11,FALSE)/100*H829</f>
        <v>0</v>
      </c>
    </row>
    <row r="830" spans="4:16">
      <c r="E830" s="52"/>
      <c r="F830" s="53"/>
      <c r="G830" s="53" t="s">
        <v>119</v>
      </c>
      <c r="H830" s="52"/>
      <c r="I830" s="52"/>
      <c r="J830" s="54"/>
      <c r="K830" s="54"/>
      <c r="L830" s="52" t="s">
        <v>91</v>
      </c>
      <c r="M830" s="52"/>
      <c r="N830" s="52"/>
      <c r="O830" s="55"/>
      <c r="P830" s="42">
        <f>VLOOKUP($G830,[1]食材檔!$B$1:$M$65536,11,FALSE)/100*H830</f>
        <v>0</v>
      </c>
    </row>
    <row r="831" spans="4:16">
      <c r="D831" s="16"/>
      <c r="E831" s="19">
        <f>VLOOKUP($H$832,[1]人數!$L$1:$S$65536,6,FALSE)</f>
        <v>1260</v>
      </c>
      <c r="F831" s="20">
        <f>VLOOKUP($H$832,[1]人數!$L$1:$S$65536,7,FALSE)</f>
        <v>1573</v>
      </c>
      <c r="G831" s="21"/>
    </row>
    <row r="832" spans="4:16">
      <c r="D832" s="16"/>
      <c r="E832" s="4">
        <f>VLOOKUP($H$832,[1]人數!$L$1:$S$65536,8,FALSE)</f>
        <v>2833</v>
      </c>
      <c r="G832" s="22">
        <f>[1]麗山菜單!B21</f>
        <v>45071</v>
      </c>
      <c r="H832" s="23" t="str">
        <f>VLOOKUP(G4,[1]麗山菜單!A21:I21,3,TRUE)</f>
        <v>四</v>
      </c>
      <c r="J832" s="24"/>
      <c r="K832" s="24"/>
      <c r="L832" s="13" t="str">
        <f>VLOOKUP(G832,[1]麗山菜單!A21:I21,4,TRUE)</f>
        <v>有機糙米飯</v>
      </c>
    </row>
    <row r="833" spans="4:21">
      <c r="D833" s="61" t="s">
        <v>10</v>
      </c>
      <c r="E833" s="26" t="s">
        <v>93</v>
      </c>
      <c r="F833" s="7" t="s">
        <v>1</v>
      </c>
      <c r="G833" s="26" t="s">
        <v>171</v>
      </c>
      <c r="H833" s="26" t="s">
        <v>11</v>
      </c>
      <c r="I833" s="27" t="s">
        <v>97</v>
      </c>
      <c r="J833" s="28" t="s">
        <v>13</v>
      </c>
      <c r="K833" s="28"/>
      <c r="L833" s="29" t="s">
        <v>14</v>
      </c>
      <c r="M833" s="30" t="s">
        <v>172</v>
      </c>
      <c r="N833" s="31" t="s">
        <v>16</v>
      </c>
      <c r="O833" s="32" t="s">
        <v>126</v>
      </c>
      <c r="P833" s="33" t="s">
        <v>127</v>
      </c>
      <c r="Q833" s="13" t="s">
        <v>19</v>
      </c>
      <c r="R833" s="43">
        <f>SUMIFS(O834:O873,N834:N873,1)</f>
        <v>5.2372549019607844</v>
      </c>
      <c r="S833" s="35" t="s">
        <v>173</v>
      </c>
      <c r="T833" s="36">
        <f>R833*2+R834*7+R835*1+R838*8</f>
        <v>28.527843137254905</v>
      </c>
      <c r="U833" s="37">
        <f>T833*4/T836</f>
        <v>0.14734296441699615</v>
      </c>
    </row>
    <row r="834" spans="4:21">
      <c r="D834" s="13">
        <f>SUM(H834:H845)</f>
        <v>188</v>
      </c>
      <c r="E834" s="38" t="str">
        <f>VLOOKUP(G832,[1]麗山菜單!B21:H21,4,FALSE)</f>
        <v>宮保花枝</v>
      </c>
      <c r="F834" s="39">
        <f>VLOOKUP($E$834,[1]明細總表!$C$1:$AB$65536,2,FALSE)</f>
        <v>8</v>
      </c>
      <c r="G834" s="9" t="str">
        <f>VLOOKUP($E$834,[1]明細總表!$C$1:$AB$65536,3,FALSE)</f>
        <v>花枝條</v>
      </c>
      <c r="H834" s="9">
        <f>VLOOKUP($E$834,[1]明細總表!$C$1:$AB$65536,4,FALSE)</f>
        <v>45</v>
      </c>
      <c r="I834" s="8">
        <f>VLOOKUP($G834,[1]食材檔!$B$1:$I$65536,3,FALSE)</f>
        <v>1000</v>
      </c>
      <c r="J834" s="45">
        <f>H834*$E$832/I834-230*H834/1000</f>
        <v>117.13500000000001</v>
      </c>
      <c r="K834" s="70"/>
      <c r="L834" s="38" t="str">
        <f>VLOOKUP($G834,[1]食材檔!$B$1:$I$65536,4,FALSE)</f>
        <v>kg</v>
      </c>
      <c r="M834" s="38">
        <f>VLOOKUP($G834,[1]食材檔!$B$1:$I$65536,7,FALSE)</f>
        <v>40</v>
      </c>
      <c r="N834" s="38">
        <f>VLOOKUP($G834,[1]食材檔!$B$1:$I$65536,8,FALSE)</f>
        <v>2</v>
      </c>
      <c r="O834" s="41">
        <f t="shared" ref="O834:O873" si="47">H834/M834</f>
        <v>1.125</v>
      </c>
      <c r="P834" s="42">
        <f>VLOOKUP($G834,[1]食材檔!$B$1:$M$65536,11,FALSE)/100*H834</f>
        <v>0</v>
      </c>
      <c r="Q834" s="13" t="s">
        <v>21</v>
      </c>
      <c r="R834" s="62">
        <f>SUMIFS(O834:O873,N834:N873,2)</f>
        <v>2.1297619047619047</v>
      </c>
      <c r="S834" s="35" t="s">
        <v>174</v>
      </c>
      <c r="T834" s="44">
        <f>R834*5+R837*5+R838*8</f>
        <v>27.290476190476191</v>
      </c>
      <c r="U834" s="37">
        <f>T834*9/T836</f>
        <v>0.31714224578939082</v>
      </c>
    </row>
    <row r="835" spans="4:21">
      <c r="E835" s="38"/>
      <c r="F835" s="39"/>
      <c r="G835" s="9" t="str">
        <f>VLOOKUP($E$834,[1]明細總表!$C$1:$AB$65536,5,FALSE)</f>
        <v>非基改豆干片</v>
      </c>
      <c r="H835" s="9">
        <f>VLOOKUP($E$834,[1]明細總表!$C$1:$AB$65536,6,FALSE)</f>
        <v>20</v>
      </c>
      <c r="I835" s="8">
        <f>VLOOKUP($G835,[1]食材檔!$B$1:$I$65536,3,FALSE)</f>
        <v>1000</v>
      </c>
      <c r="J835" s="45">
        <f>H835*$E$832/I835-230*H835/1000</f>
        <v>52.059999999999995</v>
      </c>
      <c r="K835" s="70"/>
      <c r="L835" s="38" t="str">
        <f>VLOOKUP($G835,[1]食材檔!$B$1:$I$65536,4,FALSE)</f>
        <v>kg</v>
      </c>
      <c r="M835" s="38">
        <f>VLOOKUP($G835,[1]食材檔!$B$1:$I$65536,7,FALSE)</f>
        <v>35</v>
      </c>
      <c r="N835" s="38">
        <f>VLOOKUP($G835,[1]食材檔!$B$1:$I$65536,8,FALSE)</f>
        <v>2</v>
      </c>
      <c r="O835" s="41">
        <f t="shared" si="47"/>
        <v>0.5714285714285714</v>
      </c>
      <c r="P835" s="42">
        <f>VLOOKUP($G835,[1]食材檔!$B$1:$M$65536,11,FALSE)/100*H835</f>
        <v>137</v>
      </c>
      <c r="Q835" s="13" t="s">
        <v>9</v>
      </c>
      <c r="R835" s="46">
        <f>SUMIFS(O834:O873,N834:N873,3)</f>
        <v>1.5449999999999999</v>
      </c>
      <c r="S835" s="35" t="s">
        <v>132</v>
      </c>
      <c r="T835" s="44">
        <f>R833*15+R835*5+15+R838*12</f>
        <v>103.68382352941177</v>
      </c>
      <c r="U835" s="37">
        <f>T835*4/T836</f>
        <v>0.535514789793613</v>
      </c>
    </row>
    <row r="836" spans="4:21">
      <c r="E836" s="38" t="s">
        <v>175</v>
      </c>
      <c r="F836" s="39"/>
      <c r="G836" s="39" t="str">
        <f>VLOOKUP($E$834,[1]明細總表!$C$1:$AB$65536,7,FALSE)</f>
        <v>竹筍片</v>
      </c>
      <c r="H836" s="39">
        <f>VLOOKUP($E$834,[1]明細總表!$C$1:$AB$65536,8,FALSE)</f>
        <v>30</v>
      </c>
      <c r="I836" s="38">
        <f>VLOOKUP($G836,[1]食材檔!$B$1:$I$65536,3,FALSE)</f>
        <v>1000</v>
      </c>
      <c r="J836" s="56">
        <f t="shared" ref="J836:J872" si="48">H836*$E$832/I836</f>
        <v>84.99</v>
      </c>
      <c r="K836" s="56"/>
      <c r="L836" s="38" t="str">
        <f>VLOOKUP($G836,[1]食材檔!$B$1:$I$65536,4,FALSE)</f>
        <v>kg</v>
      </c>
      <c r="M836" s="38">
        <f>VLOOKUP($G836,[1]食材檔!$B$1:$I$65536,7,FALSE)</f>
        <v>100</v>
      </c>
      <c r="N836" s="38">
        <f>VLOOKUP($G836,[1]食材檔!$B$1:$I$65536,8,FALSE)</f>
        <v>3</v>
      </c>
      <c r="O836" s="41">
        <f t="shared" si="47"/>
        <v>0.3</v>
      </c>
      <c r="P836" s="42">
        <f>VLOOKUP($G836,[1]食材檔!$B$1:$M$65536,11,FALSE)/100*H836</f>
        <v>3.3</v>
      </c>
      <c r="Q836" s="13" t="s">
        <v>6</v>
      </c>
      <c r="R836" s="46">
        <f>SUMIFS(O834:O873,N834:N873,4)+1</f>
        <v>1</v>
      </c>
      <c r="S836" s="47" t="s">
        <v>25</v>
      </c>
      <c r="T836" s="44">
        <f>T833*4+T834*9+T835*4</f>
        <v>774.46095238095245</v>
      </c>
      <c r="U836" s="37">
        <f>U833+U834+U835</f>
        <v>1</v>
      </c>
    </row>
    <row r="837" spans="4:21">
      <c r="E837" s="38" t="s">
        <v>176</v>
      </c>
      <c r="F837" s="39"/>
      <c r="G837" s="39" t="str">
        <f>VLOOKUP($E$834,[1]明細總表!$C$1:$AB$65536,9,FALSE)</f>
        <v>生鮮玉米筍</v>
      </c>
      <c r="H837" s="39">
        <f>VLOOKUP($E$834,[1]明細總表!$C$1:$AB$65536,10,FALSE)</f>
        <v>5</v>
      </c>
      <c r="I837" s="38">
        <f>VLOOKUP($G837,[1]食材檔!$B$1:$I$65536,3,FALSE)</f>
        <v>1000</v>
      </c>
      <c r="J837" s="56">
        <f t="shared" si="48"/>
        <v>14.164999999999999</v>
      </c>
      <c r="K837" s="56"/>
      <c r="L837" s="38" t="str">
        <f>VLOOKUP($G837,[1]食材檔!$B$1:$I$65536,4,FALSE)</f>
        <v>kg</v>
      </c>
      <c r="M837" s="38">
        <f>VLOOKUP($G837,[1]食材檔!$B$1:$I$65536,7,FALSE)</f>
        <v>100</v>
      </c>
      <c r="N837" s="38">
        <f>VLOOKUP($G837,[1]食材檔!$B$1:$I$65536,8,FALSE)</f>
        <v>3</v>
      </c>
      <c r="O837" s="41">
        <f t="shared" si="47"/>
        <v>0.05</v>
      </c>
      <c r="P837" s="42">
        <f>VLOOKUP($G837,[1]食材檔!$B$1:$M$65536,11,FALSE)/100*H837</f>
        <v>0.75</v>
      </c>
      <c r="Q837" s="13" t="s">
        <v>112</v>
      </c>
      <c r="R837" s="46">
        <f>SUMIFS(O834:O873,N834:N873,6)+2.3</f>
        <v>3.0083333333333329</v>
      </c>
    </row>
    <row r="838" spans="4:21">
      <c r="E838" s="38"/>
      <c r="F838" s="39"/>
      <c r="G838" s="39" t="str">
        <f>VLOOKUP($E$834,[1]明細總表!$C$1:$AB$65536,11,FALSE)</f>
        <v>杏鮑菇原件</v>
      </c>
      <c r="H838" s="39">
        <f>VLOOKUP($E$834,[1]明細總表!$C$1:$AB$65536,12,FALSE)</f>
        <v>7</v>
      </c>
      <c r="I838" s="38">
        <f>VLOOKUP($G838,[1]食材檔!$B$1:$I$65536,3,FALSE)</f>
        <v>1000</v>
      </c>
      <c r="J838" s="56">
        <f>H838*$E$832/I838</f>
        <v>19.831</v>
      </c>
      <c r="K838" s="56"/>
      <c r="L838" s="38" t="str">
        <f>VLOOKUP($G838,[1]食材檔!$B$1:$I$65536,4,FALSE)</f>
        <v>kg</v>
      </c>
      <c r="M838" s="38">
        <f>VLOOKUP($G838,[1]食材檔!$B$1:$I$65536,7,FALSE)</f>
        <v>100</v>
      </c>
      <c r="N838" s="38">
        <f>VLOOKUP($G838,[1]食材檔!$B$1:$I$65536,8,FALSE)</f>
        <v>3</v>
      </c>
      <c r="O838" s="41">
        <f t="shared" si="47"/>
        <v>7.0000000000000007E-2</v>
      </c>
      <c r="P838" s="42">
        <f>VLOOKUP($G838,[1]食材檔!$B$1:$M$65536,11,FALSE)/100*H838</f>
        <v>7.0000000000000007E-2</v>
      </c>
      <c r="Q838" s="47" t="s">
        <v>134</v>
      </c>
      <c r="R838" s="48">
        <f>SUMIFS(O834:O873,N834:N873,5)</f>
        <v>0.2</v>
      </c>
    </row>
    <row r="839" spans="4:21">
      <c r="E839" s="38"/>
      <c r="F839" s="39"/>
      <c r="G839" s="39" t="str">
        <f>VLOOKUP($E$834,[1]明細總表!$C$1:$AB$65536,13,FALSE)</f>
        <v>青蔥段</v>
      </c>
      <c r="H839" s="39">
        <f>VLOOKUP($E$834,[1]明細總表!$C$1:$AB$65536,14,FALSE)</f>
        <v>3</v>
      </c>
      <c r="I839" s="38">
        <f>VLOOKUP($G839,[1]食材檔!$B$1:$I$65536,3,FALSE)</f>
        <v>1000</v>
      </c>
      <c r="J839" s="56">
        <f t="shared" si="48"/>
        <v>8.4990000000000006</v>
      </c>
      <c r="K839" s="56"/>
      <c r="L839" s="38" t="str">
        <f>VLOOKUP($G839,[1]食材檔!$B$1:$I$65536,4,FALSE)</f>
        <v>kg</v>
      </c>
      <c r="M839" s="38">
        <f>VLOOKUP($G839,[1]食材檔!$B$1:$I$65536,7,FALSE)</f>
        <v>100</v>
      </c>
      <c r="N839" s="38">
        <f>VLOOKUP($G839,[1]食材檔!$B$1:$I$65536,8,FALSE)</f>
        <v>3</v>
      </c>
      <c r="O839" s="41">
        <f t="shared" si="47"/>
        <v>0.03</v>
      </c>
      <c r="P839" s="42">
        <f>VLOOKUP($G839,[1]食材檔!$B$1:$M$65536,11,FALSE)/100*H839</f>
        <v>1.41</v>
      </c>
      <c r="Q839" s="49" t="s">
        <v>177</v>
      </c>
      <c r="R839" s="50">
        <f>SUM(P834:P876)</f>
        <v>313.08500000000004</v>
      </c>
    </row>
    <row r="840" spans="4:21">
      <c r="E840" s="38"/>
      <c r="F840" s="39"/>
      <c r="G840" s="39" t="str">
        <f>VLOOKUP($E$834,[1]明細總表!$C$1:$AB$65536,15,FALSE)</f>
        <v>油花生</v>
      </c>
      <c r="H840" s="39">
        <f>VLOOKUP($E$834,[1]明細總表!$C$1:$AB$65536,16,FALSE)</f>
        <v>3</v>
      </c>
      <c r="I840" s="38">
        <f>VLOOKUP($G840,[1]食材檔!$B$1:$I$65536,3,FALSE)</f>
        <v>1000</v>
      </c>
      <c r="J840" s="56">
        <f t="shared" si="48"/>
        <v>8.4990000000000006</v>
      </c>
      <c r="K840" s="56"/>
      <c r="L840" s="38" t="str">
        <f>VLOOKUP($G840,[1]食材檔!$B$1:$I$65536,4,FALSE)</f>
        <v>kg</v>
      </c>
      <c r="M840" s="38">
        <f>VLOOKUP($G840,[1]食材檔!$B$1:$I$65536,7,FALSE)</f>
        <v>8</v>
      </c>
      <c r="N840" s="38">
        <f>VLOOKUP($G840,[1]食材檔!$B$1:$I$65536,8,FALSE)</f>
        <v>6</v>
      </c>
      <c r="O840" s="41">
        <f t="shared" si="47"/>
        <v>0.375</v>
      </c>
      <c r="P840" s="42">
        <f>VLOOKUP($G840,[1]食材檔!$B$1:$M$65536,11,FALSE)/100*H840</f>
        <v>2.19</v>
      </c>
    </row>
    <row r="841" spans="4:21">
      <c r="E841" s="38"/>
      <c r="F841" s="39"/>
      <c r="G841" s="39" t="str">
        <f>VLOOKUP($E$834,[1]明細總表!$C$1:$AB$65536,17,FALSE)</f>
        <v>花椒粉</v>
      </c>
      <c r="H841" s="39">
        <f>VLOOKUP($E$834,[1]明細總表!$C$1:$AB$65536,18,FALSE)</f>
        <v>0</v>
      </c>
      <c r="I841" s="38">
        <f>VLOOKUP($G841,[1]食材檔!$B$1:$I$65536,3,FALSE)</f>
        <v>600</v>
      </c>
      <c r="J841" s="56">
        <f t="shared" si="48"/>
        <v>0</v>
      </c>
      <c r="K841" s="56"/>
      <c r="L841" s="38" t="str">
        <f>VLOOKUP($G841,[1]食材檔!$B$1:$I$65536,4,FALSE)</f>
        <v>盒</v>
      </c>
      <c r="M841" s="38">
        <f>VLOOKUP($G841,[1]食材檔!$B$1:$I$65536,7,FALSE)</f>
        <v>0</v>
      </c>
      <c r="N841" s="38">
        <f>VLOOKUP($G841,[1]食材檔!$B$1:$I$65536,8,FALSE)</f>
        <v>0</v>
      </c>
      <c r="O841" s="41" t="e">
        <f t="shared" si="47"/>
        <v>#DIV/0!</v>
      </c>
      <c r="P841" s="42">
        <f>VLOOKUP($G841,[1]食材檔!$B$1:$M$65536,11,FALSE)/100*H841</f>
        <v>0</v>
      </c>
    </row>
    <row r="842" spans="4:21">
      <c r="E842" s="38"/>
      <c r="F842" s="39"/>
      <c r="G842" s="39">
        <f>VLOOKUP($E$834,[1]明細總表!$C$1:$AB$65536,19,FALSE)</f>
        <v>0</v>
      </c>
      <c r="H842" s="39">
        <f>VLOOKUP($E$834,[1]明細總表!$C$1:$AB$65536,20,FALSE)</f>
        <v>0</v>
      </c>
      <c r="I842" s="38">
        <f>VLOOKUP($G842,[1]食材檔!$B$1:$I$65536,3,FALSE)</f>
        <v>0</v>
      </c>
      <c r="J842" s="56" t="e">
        <f t="shared" si="48"/>
        <v>#DIV/0!</v>
      </c>
      <c r="K842" s="56"/>
      <c r="L842" s="38">
        <f>VLOOKUP($G842,[1]食材檔!$B$1:$I$65536,4,FALSE)</f>
        <v>0</v>
      </c>
      <c r="M842" s="38">
        <f>VLOOKUP($G842,[1]食材檔!$B$1:$I$65536,7,FALSE)</f>
        <v>0</v>
      </c>
      <c r="N842" s="38">
        <f>VLOOKUP($G842,[1]食材檔!$B$1:$I$65536,8,FALSE)</f>
        <v>0</v>
      </c>
      <c r="O842" s="41" t="e">
        <f t="shared" si="47"/>
        <v>#DIV/0!</v>
      </c>
      <c r="P842" s="42">
        <f>VLOOKUP($G842,[1]食材檔!$B$1:$M$65536,11,FALSE)/100*H842</f>
        <v>0</v>
      </c>
    </row>
    <row r="843" spans="4:21">
      <c r="E843" s="38"/>
      <c r="F843" s="39"/>
      <c r="G843" s="39">
        <f>VLOOKUP($E$834,[1]明細總表!$C$1:$AB$65536,21,FALSE)</f>
        <v>0</v>
      </c>
      <c r="H843" s="39">
        <f>VLOOKUP($E$834,[1]明細總表!$C$1:$AB$65536,22,FALSE)</f>
        <v>0</v>
      </c>
      <c r="I843" s="38">
        <f>VLOOKUP($G843,[1]食材檔!$B$1:$I$65536,3,FALSE)</f>
        <v>0</v>
      </c>
      <c r="J843" s="56" t="e">
        <f t="shared" si="48"/>
        <v>#DIV/0!</v>
      </c>
      <c r="K843" s="56"/>
      <c r="L843" s="38">
        <f>VLOOKUP($G843,[1]食材檔!$B$1:$I$65536,4,FALSE)</f>
        <v>0</v>
      </c>
      <c r="M843" s="38">
        <f>VLOOKUP($G843,[1]食材檔!$B$1:$I$65536,7,FALSE)</f>
        <v>0</v>
      </c>
      <c r="N843" s="38">
        <f>VLOOKUP($G843,[1]食材檔!$B$1:$I$65536,8,FALSE)</f>
        <v>0</v>
      </c>
      <c r="O843" s="41" t="e">
        <f t="shared" si="47"/>
        <v>#DIV/0!</v>
      </c>
      <c r="P843" s="42">
        <f>VLOOKUP($G843,[1]食材檔!$B$1:$M$65536,11,FALSE)/100*H843</f>
        <v>0</v>
      </c>
    </row>
    <row r="844" spans="4:21">
      <c r="E844" s="38"/>
      <c r="F844" s="39"/>
      <c r="G844" s="39">
        <f>VLOOKUP($E$834,[1]明細總表!$C$1:$AB$65536,23,FALSE)</f>
        <v>0</v>
      </c>
      <c r="H844" s="39">
        <f>VLOOKUP($E$834,[1]明細總表!$C$1:$AB$65536,24,FALSE)</f>
        <v>0</v>
      </c>
      <c r="I844" s="38">
        <f>VLOOKUP($G844,[1]食材檔!$B$1:$I$65536,3,FALSE)</f>
        <v>0</v>
      </c>
      <c r="J844" s="56" t="e">
        <f t="shared" si="48"/>
        <v>#DIV/0!</v>
      </c>
      <c r="K844" s="56"/>
      <c r="L844" s="38">
        <f>VLOOKUP($G844,[1]食材檔!$B$1:$I$65536,4,FALSE)</f>
        <v>0</v>
      </c>
      <c r="M844" s="38">
        <f>VLOOKUP($G844,[1]食材檔!$B$1:$I$65536,7,FALSE)</f>
        <v>0</v>
      </c>
      <c r="N844" s="38">
        <f>VLOOKUP($G844,[1]食材檔!$B$1:$I$65536,8,FALSE)</f>
        <v>0</v>
      </c>
      <c r="O844" s="41" t="e">
        <f t="shared" si="47"/>
        <v>#DIV/0!</v>
      </c>
      <c r="P844" s="42">
        <f>VLOOKUP($G844,[1]食材檔!$B$1:$M$65536,11,FALSE)/100*H844</f>
        <v>0</v>
      </c>
    </row>
    <row r="845" spans="4:21">
      <c r="E845" s="51"/>
      <c r="F845" s="39"/>
      <c r="G845" s="9" t="str">
        <f>VLOOKUP($E$834,[1]明細總表!$C$1:$AB$65536,25,FALSE)</f>
        <v>雞胸丁</v>
      </c>
      <c r="H845" s="9">
        <f>VLOOKUP($E$834,[1]明細總表!$C$1:$AB$65536,26,FALSE)</f>
        <v>75</v>
      </c>
      <c r="I845" s="8">
        <f>VLOOKUP($G845,[1]食材檔!$B$1:$I$65536,3,FALSE)</f>
        <v>1000</v>
      </c>
      <c r="J845" s="45"/>
      <c r="K845" s="45"/>
      <c r="L845" s="38" t="str">
        <f>VLOOKUP($G845,[1]食材檔!$B$1:$I$65536,4,FALSE)</f>
        <v>kg</v>
      </c>
      <c r="M845" s="38">
        <f>VLOOKUP($G845,[1]食材檔!$B$1:$I$65536,7,FALSE)</f>
        <v>37</v>
      </c>
      <c r="N845" s="38">
        <f>VLOOKUP($G845,[1]食材檔!$B$1:$I$65536,8,FALSE)-2</f>
        <v>0</v>
      </c>
      <c r="O845" s="41">
        <f t="shared" si="47"/>
        <v>2.0270270270270272</v>
      </c>
      <c r="P845" s="42">
        <f>VLOOKUP($G845,[1]食材檔!$B$1:$M$65536,11,FALSE)/100*H845</f>
        <v>0.75</v>
      </c>
    </row>
    <row r="846" spans="4:21">
      <c r="D846" s="13">
        <f>SUM(H846:H855)</f>
        <v>52.1</v>
      </c>
      <c r="E846" s="52" t="str">
        <f>VLOOKUP(G832,[1]麗山菜單!B21:H21,5,FALSE)</f>
        <v>黑椒肉絲冬粉</v>
      </c>
      <c r="F846" s="53">
        <f>VLOOKUP($E$846,[1]明細總表!$C$1:$AB$65536,2,FALSE)</f>
        <v>6</v>
      </c>
      <c r="G846" s="12" t="str">
        <f>VLOOKUP($E$846,[1]明細總表!$C$1:$AB$65536,3,FALSE)</f>
        <v>冬粉</v>
      </c>
      <c r="H846" s="53">
        <f>VLOOKUP($E$846,[1]明細總表!$C$1:$AB$65536,4,FALSE)</f>
        <v>11</v>
      </c>
      <c r="I846" s="52">
        <f>VLOOKUP($G846,[1]食材檔!$B$1:$I$65536,3,FALSE)</f>
        <v>1000</v>
      </c>
      <c r="J846" s="54">
        <f t="shared" si="48"/>
        <v>31.163</v>
      </c>
      <c r="K846" s="54"/>
      <c r="L846" s="52" t="str">
        <f>VLOOKUP($G846,[1]食材檔!$B$1:$I$65536,4,FALSE)</f>
        <v>kg</v>
      </c>
      <c r="M846" s="52">
        <f>VLOOKUP($G846,[1]食材檔!$B$1:$I$65536,7,FALSE)</f>
        <v>15</v>
      </c>
      <c r="N846" s="52">
        <f>VLOOKUP($G846,[1]食材檔!$B$1:$I$65536,8,FALSE)</f>
        <v>1</v>
      </c>
      <c r="O846" s="55">
        <f t="shared" si="47"/>
        <v>0.73333333333333328</v>
      </c>
      <c r="P846" s="42">
        <f>VLOOKUP($G846,[1]食材檔!$B$1:$M$65536,11,FALSE)/100*H846</f>
        <v>0.22</v>
      </c>
    </row>
    <row r="847" spans="4:21">
      <c r="E847" s="52"/>
      <c r="F847" s="53"/>
      <c r="G847" s="53" t="str">
        <f>VLOOKUP($E$846,[1]明細總表!$C$1:$AB$65536,5,FALSE)</f>
        <v>肉絲</v>
      </c>
      <c r="H847" s="53">
        <f>VLOOKUP($E$846,[1]明細總表!$C$1:$AB$65536,6,FALSE)</f>
        <v>7</v>
      </c>
      <c r="I847" s="52">
        <f>VLOOKUP($G847,[1]食材檔!$B$1:$I$65536,3,FALSE)</f>
        <v>1000</v>
      </c>
      <c r="J847" s="54">
        <f t="shared" si="48"/>
        <v>19.831</v>
      </c>
      <c r="K847" s="54"/>
      <c r="L847" s="52" t="str">
        <f>VLOOKUP($G847,[1]食材檔!$B$1:$I$65536,4,FALSE)</f>
        <v>kg</v>
      </c>
      <c r="M847" s="52">
        <f>VLOOKUP($G847,[1]食材檔!$B$1:$I$65536,7,FALSE)</f>
        <v>35</v>
      </c>
      <c r="N847" s="52">
        <f>VLOOKUP($G847,[1]食材檔!$B$1:$I$65536,8,FALSE)</f>
        <v>2</v>
      </c>
      <c r="O847" s="55">
        <f t="shared" si="47"/>
        <v>0.2</v>
      </c>
      <c r="P847" s="42">
        <f>VLOOKUP($G847,[1]食材檔!$B$1:$M$65536,11,FALSE)/100*H847</f>
        <v>0.21</v>
      </c>
    </row>
    <row r="848" spans="4:21">
      <c r="E848" s="52"/>
      <c r="F848" s="53"/>
      <c r="G848" s="53" t="str">
        <f>VLOOKUP($E$846,[1]明細總表!$C$1:$AB$65536,7,FALSE)</f>
        <v>綠豆芽</v>
      </c>
      <c r="H848" s="53">
        <f>VLOOKUP($E$846,[1]明細總表!$C$1:$AB$65536,8,FALSE)</f>
        <v>25</v>
      </c>
      <c r="I848" s="52">
        <f>VLOOKUP($G848,[1]食材檔!$B$1:$I$65536,3,FALSE)</f>
        <v>1000</v>
      </c>
      <c r="J848" s="54">
        <f t="shared" si="48"/>
        <v>70.825000000000003</v>
      </c>
      <c r="K848" s="54"/>
      <c r="L848" s="52" t="str">
        <f>VLOOKUP($G848,[1]食材檔!$B$1:$I$65536,4,FALSE)</f>
        <v>kg</v>
      </c>
      <c r="M848" s="52">
        <f>VLOOKUP($G848,[1]食材檔!$B$1:$I$65536,7,FALSE)</f>
        <v>100</v>
      </c>
      <c r="N848" s="52">
        <f>VLOOKUP($G848,[1]食材檔!$B$1:$I$65536,8,FALSE)</f>
        <v>3</v>
      </c>
      <c r="O848" s="55">
        <f t="shared" si="47"/>
        <v>0.25</v>
      </c>
      <c r="P848" s="42">
        <f>VLOOKUP($G848,[1]食材檔!$B$1:$M$65536,11,FALSE)/100*H848</f>
        <v>14.000000000000002</v>
      </c>
    </row>
    <row r="849" spans="4:22">
      <c r="E849" s="52"/>
      <c r="F849" s="53"/>
      <c r="G849" s="12" t="str">
        <f>VLOOKUP($E$846,[1]明細總表!$C$1:$AB$65536,9,FALSE)</f>
        <v>紅蘿蔔絲</v>
      </c>
      <c r="H849" s="53">
        <f>VLOOKUP($E$846,[1]明細總表!$C$1:$AB$65536,10,FALSE)</f>
        <v>7</v>
      </c>
      <c r="I849" s="52">
        <f>VLOOKUP($G849,[1]食材檔!$B$1:$I$65536,3,FALSE)</f>
        <v>1000</v>
      </c>
      <c r="J849" s="54">
        <f t="shared" si="48"/>
        <v>19.831</v>
      </c>
      <c r="K849" s="54"/>
      <c r="L849" s="52" t="str">
        <f>VLOOKUP($G849,[1]食材檔!$B$1:$I$65536,4,FALSE)</f>
        <v>kg</v>
      </c>
      <c r="M849" s="52">
        <f>VLOOKUP($G849,[1]食材檔!$B$1:$I$65536,7,FALSE)</f>
        <v>100</v>
      </c>
      <c r="N849" s="52">
        <f>VLOOKUP($G849,[1]食材檔!$B$1:$I$65536,8,FALSE)</f>
        <v>3</v>
      </c>
      <c r="O849" s="55">
        <f t="shared" si="47"/>
        <v>7.0000000000000007E-2</v>
      </c>
      <c r="P849" s="42">
        <f>VLOOKUP($G849,[1]食材檔!$B$1:$M$65536,11,FALSE)/100*H849</f>
        <v>1.8900000000000001</v>
      </c>
    </row>
    <row r="850" spans="4:22">
      <c r="E850" s="52"/>
      <c r="F850" s="53"/>
      <c r="G850" s="53" t="str">
        <f>VLOOKUP($E$846,[1]明細總表!$C$1:$AB$65536,11,FALSE)</f>
        <v>青蔥段</v>
      </c>
      <c r="H850" s="53">
        <f>VLOOKUP($E$846,[1]明細總表!$C$1:$AB$65536,12,FALSE)</f>
        <v>2</v>
      </c>
      <c r="I850" s="52">
        <f>VLOOKUP($G850,[1]食材檔!$B$1:$I$65536,3,FALSE)</f>
        <v>1000</v>
      </c>
      <c r="J850" s="54">
        <f t="shared" si="48"/>
        <v>5.6660000000000004</v>
      </c>
      <c r="K850" s="54"/>
      <c r="L850" s="52" t="str">
        <f>VLOOKUP($G850,[1]食材檔!$B$1:$I$65536,4,FALSE)</f>
        <v>kg</v>
      </c>
      <c r="M850" s="52">
        <f>VLOOKUP($G850,[1]食材檔!$B$1:$I$65536,7,FALSE)</f>
        <v>100</v>
      </c>
      <c r="N850" s="52">
        <f>VLOOKUP($G850,[1]食材檔!$B$1:$I$65536,8,FALSE)</f>
        <v>3</v>
      </c>
      <c r="O850" s="55">
        <f t="shared" si="47"/>
        <v>0.02</v>
      </c>
      <c r="P850" s="42">
        <f>VLOOKUP($G850,[1]食材檔!$B$1:$M$65536,11,FALSE)/100*H850</f>
        <v>0.94</v>
      </c>
    </row>
    <row r="851" spans="4:22">
      <c r="E851" s="52"/>
      <c r="F851" s="53"/>
      <c r="G851" s="53" t="str">
        <f>VLOOKUP($E$846,[1]明細總表!$C$1:$AB$65536,13,FALSE)</f>
        <v>黑胡椒</v>
      </c>
      <c r="H851" s="53">
        <f>VLOOKUP($E$846,[1]明細總表!$C$1:$AB$65536,14,FALSE)</f>
        <v>0.1</v>
      </c>
      <c r="I851" s="52">
        <f>VLOOKUP($G851,[1]食材檔!$B$1:$I$65536,3,FALSE)</f>
        <v>600</v>
      </c>
      <c r="J851" s="54">
        <f t="shared" si="48"/>
        <v>0.47216666666666668</v>
      </c>
      <c r="K851" s="54"/>
      <c r="L851" s="52" t="str">
        <f>VLOOKUP($G851,[1]食材檔!$B$1:$I$65536,4,FALSE)</f>
        <v>包</v>
      </c>
      <c r="M851" s="52">
        <f>VLOOKUP($G851,[1]食材檔!$B$1:$I$65536,7,FALSE)</f>
        <v>1</v>
      </c>
      <c r="N851" s="52">
        <f>VLOOKUP($G851,[1]食材檔!$B$1:$I$65536,8,FALSE)</f>
        <v>0</v>
      </c>
      <c r="O851" s="55">
        <f t="shared" si="47"/>
        <v>0.1</v>
      </c>
      <c r="P851" s="42">
        <f>VLOOKUP($G851,[1]食材檔!$B$1:$M$65536,11,FALSE)/100*H851</f>
        <v>0</v>
      </c>
    </row>
    <row r="852" spans="4:22">
      <c r="E852" s="52"/>
      <c r="F852" s="53"/>
      <c r="G852" s="53">
        <f>VLOOKUP($E$846,[1]明細總表!$C$1:$AB$65536,15,FALSE)</f>
        <v>0</v>
      </c>
      <c r="H852" s="53">
        <f>VLOOKUP($E$846,[1]明細總表!$C$1:$AB$65536,16,FALSE)</f>
        <v>0</v>
      </c>
      <c r="I852" s="52">
        <f>VLOOKUP($G852,[1]食材檔!$B$1:$I$65536,3,FALSE)</f>
        <v>0</v>
      </c>
      <c r="J852" s="54" t="e">
        <f t="shared" si="48"/>
        <v>#DIV/0!</v>
      </c>
      <c r="K852" s="54"/>
      <c r="L852" s="52">
        <f>VLOOKUP($G852,[1]食材檔!$B$1:$I$65536,4,FALSE)</f>
        <v>0</v>
      </c>
      <c r="M852" s="52">
        <f>VLOOKUP($G852,[1]食材檔!$B$1:$I$65536,7,FALSE)</f>
        <v>0</v>
      </c>
      <c r="N852" s="52">
        <f>VLOOKUP($G852,[1]食材檔!$B$1:$I$65536,8,FALSE)</f>
        <v>0</v>
      </c>
      <c r="O852" s="55" t="e">
        <f t="shared" si="47"/>
        <v>#DIV/0!</v>
      </c>
      <c r="P852" s="42">
        <f>VLOOKUP($G852,[1]食材檔!$B$1:$M$65536,11,FALSE)/100*H852</f>
        <v>0</v>
      </c>
    </row>
    <row r="853" spans="4:22">
      <c r="E853" s="52"/>
      <c r="F853" s="53"/>
      <c r="G853" s="12">
        <f>VLOOKUP($E$846,[1]明細總表!$C$1:$AB$65536,17,FALSE)</f>
        <v>0</v>
      </c>
      <c r="H853" s="12">
        <f>VLOOKUP($E$846,[1]明細總表!$C$1:$AB$65536,18,FALSE)</f>
        <v>0</v>
      </c>
      <c r="I853" s="52">
        <f>VLOOKUP($G853,[1]食材檔!$B$1:$I$65536,3,FALSE)</f>
        <v>0</v>
      </c>
      <c r="J853" s="54" t="e">
        <f t="shared" si="48"/>
        <v>#DIV/0!</v>
      </c>
      <c r="K853" s="54"/>
      <c r="L853" s="52">
        <f>VLOOKUP($G853,[1]食材檔!$B$1:$I$65536,4,FALSE)</f>
        <v>0</v>
      </c>
      <c r="M853" s="52">
        <f>VLOOKUP($G853,[1]食材檔!$B$1:$I$65536,7,FALSE)</f>
        <v>0</v>
      </c>
      <c r="N853" s="52">
        <f>VLOOKUP($G853,[1]食材檔!$B$1:$I$65536,8,FALSE)</f>
        <v>0</v>
      </c>
      <c r="O853" s="55" t="e">
        <f t="shared" si="47"/>
        <v>#DIV/0!</v>
      </c>
      <c r="P853" s="42">
        <f>VLOOKUP($G853,[1]食材檔!$B$1:$M$65536,11,FALSE)/100*H853</f>
        <v>0</v>
      </c>
    </row>
    <row r="854" spans="4:22">
      <c r="E854" s="52"/>
      <c r="F854" s="53"/>
      <c r="G854" s="53">
        <f>VLOOKUP($E$846,[1]明細總表!$C$1:$AB$65536,19,FALSE)</f>
        <v>0</v>
      </c>
      <c r="H854" s="53">
        <f>VLOOKUP($E$846,[1]明細總表!$C$1:$AB$65536,20,FALSE)</f>
        <v>0</v>
      </c>
      <c r="I854" s="52">
        <f>VLOOKUP($G854,[1]食材檔!$B$1:$I$65536,3,FALSE)</f>
        <v>0</v>
      </c>
      <c r="J854" s="54" t="e">
        <f t="shared" si="48"/>
        <v>#DIV/0!</v>
      </c>
      <c r="K854" s="54"/>
      <c r="L854" s="52">
        <f>VLOOKUP($G854,[1]食材檔!$B$1:$I$65536,4,FALSE)</f>
        <v>0</v>
      </c>
      <c r="M854" s="52">
        <f>VLOOKUP($G854,[1]食材檔!$B$1:$I$65536,7,FALSE)</f>
        <v>0</v>
      </c>
      <c r="N854" s="52">
        <f>VLOOKUP($G854,[1]食材檔!$B$1:$I$65536,8,FALSE)</f>
        <v>0</v>
      </c>
      <c r="O854" s="55" t="e">
        <f t="shared" si="47"/>
        <v>#DIV/0!</v>
      </c>
      <c r="P854" s="42">
        <f>VLOOKUP($G854,[1]食材檔!$B$1:$M$65536,11,FALSE)/100*H854</f>
        <v>0</v>
      </c>
    </row>
    <row r="855" spans="4:22">
      <c r="E855" s="52"/>
      <c r="F855" s="53"/>
      <c r="G855" s="53">
        <f>VLOOKUP($E$846,[1]明細總表!$C$1:$AB$65536,21,FALSE)</f>
        <v>0</v>
      </c>
      <c r="H855" s="53">
        <f>VLOOKUP($E$846,[1]明細總表!$C$1:$AB$65536,22,FALSE)</f>
        <v>0</v>
      </c>
      <c r="I855" s="52">
        <f>VLOOKUP($G855,[1]食材檔!$B$1:$I$65536,3,FALSE)</f>
        <v>0</v>
      </c>
      <c r="J855" s="54" t="e">
        <f t="shared" si="48"/>
        <v>#DIV/0!</v>
      </c>
      <c r="K855" s="54"/>
      <c r="L855" s="52">
        <f>VLOOKUP($G855,[1]食材檔!$B$1:$I$65536,4,FALSE)</f>
        <v>0</v>
      </c>
      <c r="M855" s="52">
        <f>VLOOKUP($G855,[1]食材檔!$B$1:$I$65536,7,FALSE)</f>
        <v>0</v>
      </c>
      <c r="N855" s="52">
        <f>VLOOKUP($G855,[1]食材檔!$B$1:$I$65536,8,FALSE)</f>
        <v>0</v>
      </c>
      <c r="O855" s="55" t="e">
        <f t="shared" si="47"/>
        <v>#DIV/0!</v>
      </c>
      <c r="P855" s="42">
        <f>VLOOKUP($G855,[1]食材檔!$B$1:$M$65536,11,FALSE)/100*H855</f>
        <v>0</v>
      </c>
    </row>
    <row r="856" spans="4:22">
      <c r="D856" s="13">
        <f>SUM(H856:H860)</f>
        <v>75.5</v>
      </c>
      <c r="E856" s="38" t="str">
        <f>VLOOKUP(G832,[1]麗山菜單!B21:H21,6,FALSE)</f>
        <v>有機荷葉白菜</v>
      </c>
      <c r="F856" s="39">
        <f>VLOOKUP($E$856,[1]明細總表!$C$1:$AB$65536,2,FALSE)</f>
        <v>2</v>
      </c>
      <c r="G856" s="39" t="str">
        <f>VLOOKUP($E$856,[1]明細總表!$C$1:$AB$65536,3,FALSE)</f>
        <v>有機荷葉白菜</v>
      </c>
      <c r="H856" s="39">
        <f>VLOOKUP($E$856,[1]明細總表!$C$1:$AB$65536,4,FALSE)</f>
        <v>75</v>
      </c>
      <c r="I856" s="38">
        <f>VLOOKUP($G856,[1]食材檔!$B$1:$I$65536,3,FALSE)</f>
        <v>1000</v>
      </c>
      <c r="J856" s="56">
        <f t="shared" si="48"/>
        <v>212.47499999999999</v>
      </c>
      <c r="K856" s="56"/>
      <c r="L856" s="38" t="str">
        <f>VLOOKUP($G856,[1]食材檔!$B$1:$I$65536,4,FALSE)</f>
        <v>kg</v>
      </c>
      <c r="M856" s="38">
        <f>VLOOKUP($G856,[1]食材檔!$B$1:$I$65536,7,FALSE)</f>
        <v>100</v>
      </c>
      <c r="N856" s="38">
        <f>VLOOKUP($G856,[1]食材檔!$B$1:$I$65536,8,FALSE)</f>
        <v>3</v>
      </c>
      <c r="O856" s="41">
        <f t="shared" si="47"/>
        <v>0.75</v>
      </c>
      <c r="P856" s="42">
        <f>VLOOKUP($G856,[1]食材檔!$B$1:$M$65536,11,FALSE)/100*H856</f>
        <v>98.25</v>
      </c>
      <c r="Q856" s="49"/>
      <c r="V856" s="57">
        <f>E831/E832*J856</f>
        <v>94.5</v>
      </c>
    </row>
    <row r="857" spans="4:22">
      <c r="E857" s="51"/>
      <c r="F857" s="39"/>
      <c r="G857" s="39" t="str">
        <f>VLOOKUP($E$856,[1]明細總表!$C$1:$AB$65536,5,FALSE)</f>
        <v>蒜末</v>
      </c>
      <c r="H857" s="39">
        <f>VLOOKUP($E$856,[1]明細總表!$C$1:$AB$65536,6,FALSE)</f>
        <v>0.5</v>
      </c>
      <c r="I857" s="38">
        <f>VLOOKUP($G857,[1]食材檔!$B$1:$I$65536,3,FALSE)</f>
        <v>1000</v>
      </c>
      <c r="J857" s="56">
        <f t="shared" si="48"/>
        <v>1.4165000000000001</v>
      </c>
      <c r="K857" s="56"/>
      <c r="L857" s="38" t="str">
        <f>VLOOKUP($G857,[1]食材檔!$B$1:$I$65536,4,FALSE)</f>
        <v>kg</v>
      </c>
      <c r="M857" s="38">
        <f>VLOOKUP($G857,[1]食材檔!$B$1:$I$65536,7,FALSE)</f>
        <v>100</v>
      </c>
      <c r="N857" s="38">
        <f>VLOOKUP($G857,[1]食材檔!$B$1:$I$65536,8,FALSE)</f>
        <v>3</v>
      </c>
      <c r="O857" s="41">
        <f t="shared" si="47"/>
        <v>5.0000000000000001E-3</v>
      </c>
      <c r="P857" s="42">
        <f>VLOOKUP($G857,[1]食材檔!$B$1:$M$65536,11,FALSE)/100*H857</f>
        <v>5.5E-2</v>
      </c>
      <c r="V857" s="58">
        <f>F831/E832*J856</f>
        <v>117.97499999999999</v>
      </c>
    </row>
    <row r="858" spans="4:22">
      <c r="E858" s="51"/>
      <c r="F858" s="39"/>
      <c r="G858" s="39">
        <f>VLOOKUP($E$856,[1]明細總表!$C$1:$AB$65536,7,FALSE)</f>
        <v>0</v>
      </c>
      <c r="H858" s="39">
        <f>VLOOKUP($E$856,[1]明細總表!$C$1:$AB$65536,8,FALSE)</f>
        <v>0</v>
      </c>
      <c r="I858" s="38">
        <f>VLOOKUP($G858,[1]食材檔!$B$1:$I$65536,3,FALSE)</f>
        <v>0</v>
      </c>
      <c r="J858" s="56" t="e">
        <f t="shared" si="48"/>
        <v>#DIV/0!</v>
      </c>
      <c r="K858" s="56"/>
      <c r="L858" s="38">
        <f>VLOOKUP($G858,[1]食材檔!$B$1:$I$65536,4,FALSE)</f>
        <v>0</v>
      </c>
      <c r="M858" s="38">
        <f>VLOOKUP($G858,[1]食材檔!$B$1:$I$65536,7,FALSE)</f>
        <v>0</v>
      </c>
      <c r="N858" s="38">
        <f>VLOOKUP($G858,[1]食材檔!$B$1:$I$65536,8,FALSE)</f>
        <v>0</v>
      </c>
      <c r="O858" s="41" t="e">
        <f t="shared" si="47"/>
        <v>#DIV/0!</v>
      </c>
      <c r="P858" s="42">
        <f>VLOOKUP($G858,[1]食材檔!$B$1:$M$65536,11,FALSE)/100*H858</f>
        <v>0</v>
      </c>
    </row>
    <row r="859" spans="4:22">
      <c r="E859" s="51"/>
      <c r="F859" s="39"/>
      <c r="G859" s="39">
        <f>VLOOKUP($E$856,[1]明細總表!$C$1:$AB$65536,9,FALSE)</f>
        <v>0</v>
      </c>
      <c r="H859" s="39">
        <f>VLOOKUP($E$856,[1]明細總表!$C$1:$AB$65536,10,FALSE)</f>
        <v>0</v>
      </c>
      <c r="I859" s="38">
        <f>VLOOKUP($G859,[1]食材檔!$B$1:$I$65536,3,FALSE)</f>
        <v>0</v>
      </c>
      <c r="J859" s="56" t="e">
        <f t="shared" si="48"/>
        <v>#DIV/0!</v>
      </c>
      <c r="K859" s="56"/>
      <c r="L859" s="38">
        <f>VLOOKUP($G859,[1]食材檔!$B$1:$I$65536,4,FALSE)</f>
        <v>0</v>
      </c>
      <c r="M859" s="38">
        <f>VLOOKUP($G859,[1]食材檔!$B$1:$I$65536,7,FALSE)</f>
        <v>0</v>
      </c>
      <c r="N859" s="38">
        <f>VLOOKUP($G859,[1]食材檔!$B$1:$I$65536,8,FALSE)</f>
        <v>0</v>
      </c>
      <c r="O859" s="41" t="e">
        <f t="shared" si="47"/>
        <v>#DIV/0!</v>
      </c>
      <c r="P859" s="42">
        <f>VLOOKUP($G859,[1]食材檔!$B$1:$M$65536,11,FALSE)/100*H859</f>
        <v>0</v>
      </c>
    </row>
    <row r="860" spans="4:22">
      <c r="E860" s="38"/>
      <c r="F860" s="39"/>
      <c r="G860" s="39">
        <f>VLOOKUP($E$856,[1]明細總表!$C$1:$AB$65536,11,FALSE)</f>
        <v>0</v>
      </c>
      <c r="H860" s="39">
        <f>VLOOKUP($E$856,[1]明細總表!$C$1:$AB$65536,12,FALSE)</f>
        <v>0</v>
      </c>
      <c r="I860" s="38">
        <f>VLOOKUP($G860,[1]食材檔!$B$1:$I$65536,3,FALSE)</f>
        <v>0</v>
      </c>
      <c r="J860" s="56" t="e">
        <f t="shared" si="48"/>
        <v>#DIV/0!</v>
      </c>
      <c r="K860" s="56"/>
      <c r="L860" s="38">
        <f>VLOOKUP($G860,[1]食材檔!$B$1:$I$65536,4,FALSE)</f>
        <v>0</v>
      </c>
      <c r="M860" s="38">
        <f>VLOOKUP($G860,[1]食材檔!$B$1:$I$65536,7,FALSE)</f>
        <v>0</v>
      </c>
      <c r="N860" s="38">
        <f>VLOOKUP($G860,[1]食材檔!$B$1:$I$65536,8,FALSE)</f>
        <v>0</v>
      </c>
      <c r="O860" s="41" t="e">
        <f t="shared" si="47"/>
        <v>#DIV/0!</v>
      </c>
      <c r="P860" s="42">
        <f>VLOOKUP($G860,[1]食材檔!$B$1:$M$65536,11,FALSE)/100*H860</f>
        <v>0</v>
      </c>
    </row>
    <row r="861" spans="4:22">
      <c r="D861" s="13">
        <f>SUM(H861:H870)</f>
        <v>51.2</v>
      </c>
      <c r="E861" s="52" t="str">
        <f>VLOOKUP(G832,[1]麗山菜單!B21:H21,7,FALSE)</f>
        <v>雞蓉玉米濃湯</v>
      </c>
      <c r="F861" s="53">
        <f>VLOOKUP($E$861,[1]明細總表!$C$1:$AB$65536,2,FALSE)</f>
        <v>9</v>
      </c>
      <c r="G861" s="12" t="str">
        <f>VLOOKUP($E$861,[1]明細總表!$C$1:$AB$65536,3,FALSE)</f>
        <v>CAS冷凍玉米粒</v>
      </c>
      <c r="H861" s="12">
        <f>VLOOKUP($E$861,[1]明細總表!$C$1:$AB$65536,4,FALSE)</f>
        <v>23</v>
      </c>
      <c r="I861" s="52">
        <f>VLOOKUP($G861,[1]食材檔!$B$1:$I$65536,3,FALSE)</f>
        <v>1000</v>
      </c>
      <c r="J861" s="54">
        <f t="shared" si="48"/>
        <v>65.159000000000006</v>
      </c>
      <c r="K861" s="54"/>
      <c r="L861" s="52" t="str">
        <f>VLOOKUP($G861,[1]食材檔!$B$1:$I$65536,4,FALSE)</f>
        <v>kg</v>
      </c>
      <c r="M861" s="52">
        <f>VLOOKUP($G861,[1]食材檔!$B$1:$I$65536,7,FALSE)</f>
        <v>85</v>
      </c>
      <c r="N861" s="52">
        <f>VLOOKUP($G861,[1]食材檔!$B$1:$I$65536,8,FALSE)</f>
        <v>1</v>
      </c>
      <c r="O861" s="55">
        <f t="shared" si="47"/>
        <v>0.27058823529411763</v>
      </c>
      <c r="P861" s="42">
        <f>VLOOKUP($G861,[1]食材檔!$B$1:$M$65536,11,FALSE)/100*H861</f>
        <v>0.69</v>
      </c>
    </row>
    <row r="862" spans="4:22">
      <c r="E862" s="68"/>
      <c r="F862" s="53"/>
      <c r="G862" s="12" t="str">
        <f>VLOOKUP($E$861,[1]明細總表!$C$1:$AB$65536,5,FALSE)</f>
        <v>洋芋原件</v>
      </c>
      <c r="H862" s="12">
        <f>VLOOKUP($E$861,[1]明細總表!$C$1:$AB$65536,6,FALSE)</f>
        <v>12</v>
      </c>
      <c r="I862" s="11">
        <f>VLOOKUP($G862,[1]食材檔!$B$1:$I$65536,3,FALSE)</f>
        <v>1000</v>
      </c>
      <c r="J862" s="69">
        <f t="shared" si="48"/>
        <v>33.996000000000002</v>
      </c>
      <c r="K862" s="54"/>
      <c r="L862" s="52" t="str">
        <f>VLOOKUP($G862,[1]食材檔!$B$1:$I$65536,4,FALSE)</f>
        <v>kg</v>
      </c>
      <c r="M862" s="52">
        <f>VLOOKUP($G862,[1]食材檔!$B$1:$I$65536,7,FALSE)</f>
        <v>90</v>
      </c>
      <c r="N862" s="52">
        <f>VLOOKUP($G862,[1]食材檔!$B$1:$I$65536,8,FALSE)</f>
        <v>1</v>
      </c>
      <c r="O862" s="55">
        <f t="shared" si="47"/>
        <v>0.13333333333333333</v>
      </c>
      <c r="P862" s="42">
        <f>VLOOKUP($G862,[1]食材檔!$B$1:$M$65536,11,FALSE)/100*H862</f>
        <v>0.48</v>
      </c>
    </row>
    <row r="863" spans="4:22">
      <c r="E863" s="68"/>
      <c r="F863" s="53"/>
      <c r="G863" s="12" t="str">
        <f>VLOOKUP($E$861,[1]明細總表!$C$1:$AB$65536,7,FALSE)</f>
        <v>雞肉茸</v>
      </c>
      <c r="H863" s="12">
        <f>VLOOKUP($E$861,[1]明細總表!$C$1:$AB$65536,8,FALSE)</f>
        <v>7</v>
      </c>
      <c r="I863" s="11">
        <f>VLOOKUP($G863,[1]食材檔!$B$1:$I$65536,3,FALSE)</f>
        <v>1000</v>
      </c>
      <c r="J863" s="69">
        <f t="shared" si="48"/>
        <v>19.831</v>
      </c>
      <c r="K863" s="54"/>
      <c r="L863" s="52" t="str">
        <f>VLOOKUP($G863,[1]食材檔!$B$1:$I$65536,4,FALSE)</f>
        <v>kg</v>
      </c>
      <c r="M863" s="52">
        <f>VLOOKUP($G863,[1]食材檔!$B$1:$I$65536,7,FALSE)</f>
        <v>30</v>
      </c>
      <c r="N863" s="52">
        <f>VLOOKUP($G863,[1]食材檔!$B$1:$I$65536,8,FALSE)</f>
        <v>2</v>
      </c>
      <c r="O863" s="55">
        <f t="shared" si="47"/>
        <v>0.23333333333333334</v>
      </c>
      <c r="P863" s="42">
        <f>VLOOKUP($G863,[1]食材檔!$B$1:$M$65536,11,FALSE)/100*H863</f>
        <v>0.28000000000000003</v>
      </c>
    </row>
    <row r="864" spans="4:22">
      <c r="E864" s="52"/>
      <c r="F864" s="53"/>
      <c r="G864" s="12" t="str">
        <f>VLOOKUP($E$861,[1]明細總表!$C$1:$AB$65536,9,FALSE)</f>
        <v>奶粉</v>
      </c>
      <c r="H864" s="12">
        <f>VLOOKUP($E$861,[1]明細總表!$C$1:$AB$65536,10,FALSE)</f>
        <v>5</v>
      </c>
      <c r="I864" s="11">
        <f>VLOOKUP($G864,[1]食材檔!$B$1:$I$65536,3,FALSE)</f>
        <v>1000</v>
      </c>
      <c r="J864" s="69">
        <f t="shared" si="48"/>
        <v>14.164999999999999</v>
      </c>
      <c r="K864" s="54"/>
      <c r="L864" s="52" t="str">
        <f>VLOOKUP($G864,[1]食材檔!$B$1:$I$65536,4,FALSE)</f>
        <v>kg</v>
      </c>
      <c r="M864" s="52">
        <f>VLOOKUP($G864,[1]食材檔!$B$1:$I$65536,7,FALSE)</f>
        <v>25</v>
      </c>
      <c r="N864" s="52">
        <f>VLOOKUP($G864,[1]食材檔!$B$1:$I$65536,8,FALSE)</f>
        <v>5</v>
      </c>
      <c r="O864" s="55">
        <f t="shared" si="47"/>
        <v>0.2</v>
      </c>
      <c r="P864" s="42">
        <f>VLOOKUP($G864,[1]食材檔!$B$1:$M$65536,11,FALSE)/100*H864</f>
        <v>45.599999999999994</v>
      </c>
    </row>
    <row r="865" spans="4:21">
      <c r="E865" s="52"/>
      <c r="F865" s="53"/>
      <c r="G865" s="12" t="str">
        <f>VLOOKUP($E$861,[1]明細總表!$C$1:$AB$65536,11,FALSE)</f>
        <v>黑胡椒</v>
      </c>
      <c r="H865" s="12">
        <f>VLOOKUP($E$861,[1]明細總表!$C$1:$AB$65536,12,FALSE)</f>
        <v>0.2</v>
      </c>
      <c r="I865" s="11">
        <f>VLOOKUP($G865,[1]食材檔!$B$1:$I$65536,3,FALSE)</f>
        <v>600</v>
      </c>
      <c r="J865" s="69">
        <f t="shared" si="48"/>
        <v>0.94433333333333336</v>
      </c>
      <c r="K865" s="54"/>
      <c r="L865" s="52" t="str">
        <f>VLOOKUP($G865,[1]食材檔!$B$1:$I$65536,4,FALSE)</f>
        <v>包</v>
      </c>
      <c r="M865" s="52">
        <f>VLOOKUP($G865,[1]食材檔!$B$1:$I$65536,7,FALSE)</f>
        <v>1</v>
      </c>
      <c r="N865" s="52">
        <f>VLOOKUP($G865,[1]食材檔!$B$1:$I$65536,8,FALSE)</f>
        <v>0</v>
      </c>
      <c r="O865" s="55">
        <f t="shared" si="47"/>
        <v>0.2</v>
      </c>
      <c r="P865" s="42">
        <f>VLOOKUP($G865,[1]食材檔!$B$1:$M$65536,11,FALSE)/100*H865</f>
        <v>0</v>
      </c>
    </row>
    <row r="866" spans="4:21">
      <c r="E866" s="52"/>
      <c r="F866" s="53"/>
      <c r="G866" s="12" t="str">
        <f>VLOOKUP($E$861,[1]明細總表!$C$1:$AB$65536,13,FALSE)</f>
        <v>麵粉</v>
      </c>
      <c r="H866" s="12">
        <f>VLOOKUP($E$861,[1]明細總表!$C$1:$AB$65536,14,FALSE)</f>
        <v>2</v>
      </c>
      <c r="I866" s="11">
        <f>VLOOKUP($G866,[1]食材檔!$B$1:$I$65536,3,FALSE)</f>
        <v>1000</v>
      </c>
      <c r="J866" s="69">
        <f t="shared" si="48"/>
        <v>5.6660000000000004</v>
      </c>
      <c r="K866" s="54"/>
      <c r="L866" s="52" t="str">
        <f>VLOOKUP($G866,[1]食材檔!$B$1:$I$65536,4,FALSE)</f>
        <v>kg</v>
      </c>
      <c r="M866" s="52">
        <f>VLOOKUP($G866,[1]食材檔!$B$1:$I$65536,7,FALSE)</f>
        <v>20</v>
      </c>
      <c r="N866" s="52">
        <f>VLOOKUP($G866,[1]食材檔!$B$1:$I$65536,8,FALSE)</f>
        <v>1</v>
      </c>
      <c r="O866" s="55">
        <f t="shared" si="47"/>
        <v>0.1</v>
      </c>
      <c r="P866" s="42">
        <f>VLOOKUP($G866,[1]食材檔!$B$1:$M$65536,11,FALSE)/100*H866</f>
        <v>0</v>
      </c>
    </row>
    <row r="867" spans="4:21">
      <c r="E867" s="52"/>
      <c r="F867" s="53"/>
      <c r="G867" s="12" t="str">
        <f>VLOOKUP($E$861,[1]明細總表!$C$1:$AB$65536,15,FALSE)</f>
        <v>奶油</v>
      </c>
      <c r="H867" s="12">
        <f>VLOOKUP($E$861,[1]明細總表!$C$1:$AB$65536,16,FALSE)</f>
        <v>2</v>
      </c>
      <c r="I867" s="11">
        <f>VLOOKUP($G867,[1]食材檔!$B$1:$I$65536,3,FALSE)</f>
        <v>10000</v>
      </c>
      <c r="J867" s="69">
        <f t="shared" si="48"/>
        <v>0.56659999999999999</v>
      </c>
      <c r="K867" s="54"/>
      <c r="L867" s="52" t="str">
        <f>VLOOKUP($G867,[1]食材檔!$B$1:$I$65536,4,FALSE)</f>
        <v>箱</v>
      </c>
      <c r="M867" s="52">
        <f>VLOOKUP($G867,[1]食材檔!$B$1:$I$65536,7,FALSE)</f>
        <v>6</v>
      </c>
      <c r="N867" s="52">
        <f>VLOOKUP($G867,[1]食材檔!$B$1:$I$65536,8,FALSE)</f>
        <v>6</v>
      </c>
      <c r="O867" s="55">
        <f t="shared" si="47"/>
        <v>0.33333333333333331</v>
      </c>
      <c r="P867" s="42">
        <f>VLOOKUP($G867,[1]食材檔!$B$1:$M$65536,11,FALSE)/100*H867</f>
        <v>0.4</v>
      </c>
    </row>
    <row r="868" spans="4:21">
      <c r="E868" s="52"/>
      <c r="F868" s="53"/>
      <c r="G868" s="53">
        <f>VLOOKUP($E$861,[1]明細總表!$C$1:$AB$65536,17,FALSE)</f>
        <v>0</v>
      </c>
      <c r="H868" s="53">
        <f>VLOOKUP($E$861,[1]明細總表!$C$1:$AB$65536,18,FALSE)</f>
        <v>0</v>
      </c>
      <c r="I868" s="52">
        <f>VLOOKUP($G868,[1]食材檔!$B$1:$I$65536,3,FALSE)</f>
        <v>0</v>
      </c>
      <c r="J868" s="54" t="e">
        <f t="shared" si="48"/>
        <v>#DIV/0!</v>
      </c>
      <c r="K868" s="54"/>
      <c r="L868" s="52">
        <f>VLOOKUP($G868,[1]食材檔!$B$1:$I$65536,4,FALSE)</f>
        <v>0</v>
      </c>
      <c r="M868" s="52">
        <f>VLOOKUP($G868,[1]食材檔!$B$1:$I$65536,7,FALSE)</f>
        <v>0</v>
      </c>
      <c r="N868" s="52">
        <f>VLOOKUP($G868,[1]食材檔!$B$1:$I$65536,8,FALSE)</f>
        <v>0</v>
      </c>
      <c r="O868" s="55" t="e">
        <f t="shared" si="47"/>
        <v>#DIV/0!</v>
      </c>
      <c r="P868" s="42">
        <f>VLOOKUP($G868,[1]食材檔!$B$1:$M$65536,11,FALSE)/100*H868</f>
        <v>0</v>
      </c>
    </row>
    <row r="869" spans="4:21">
      <c r="E869" s="52"/>
      <c r="F869" s="53"/>
      <c r="G869" s="53">
        <f>VLOOKUP($E$861,[1]明細總表!$C$1:$AB$65536,19,FALSE)</f>
        <v>0</v>
      </c>
      <c r="H869" s="53">
        <f>VLOOKUP($E$861,[1]明細總表!$C$1:$AB$65536,20,FALSE)</f>
        <v>0</v>
      </c>
      <c r="I869" s="52">
        <f>VLOOKUP($G869,[1]食材檔!$B$1:$I$65536,3,FALSE)</f>
        <v>0</v>
      </c>
      <c r="J869" s="54" t="e">
        <f t="shared" si="48"/>
        <v>#DIV/0!</v>
      </c>
      <c r="K869" s="54"/>
      <c r="L869" s="52">
        <f>VLOOKUP($G869,[1]食材檔!$B$1:$I$65536,4,FALSE)</f>
        <v>0</v>
      </c>
      <c r="M869" s="52">
        <f>VLOOKUP($G869,[1]食材檔!$B$1:$I$65536,7,FALSE)</f>
        <v>0</v>
      </c>
      <c r="N869" s="52">
        <f>VLOOKUP($G869,[1]食材檔!$B$1:$I$65536,8,FALSE)</f>
        <v>0</v>
      </c>
      <c r="O869" s="55" t="e">
        <f t="shared" si="47"/>
        <v>#DIV/0!</v>
      </c>
      <c r="P869" s="42">
        <f>VLOOKUP($G869,[1]食材檔!$B$1:$M$65536,11,FALSE)/100*H869</f>
        <v>0</v>
      </c>
    </row>
    <row r="870" spans="4:21">
      <c r="E870" s="52"/>
      <c r="F870" s="53"/>
      <c r="G870" s="53">
        <f>VLOOKUP($E$861,[1]明細總表!$C$1:$AB$65536,21,FALSE)</f>
        <v>0</v>
      </c>
      <c r="H870" s="53">
        <f>VLOOKUP($E$861,[1]明細總表!$C$1:$AB$65536,22,FALSE)</f>
        <v>0</v>
      </c>
      <c r="I870" s="52">
        <f>VLOOKUP($G870,[1]食材檔!$B$1:$I$65536,3,FALSE)</f>
        <v>0</v>
      </c>
      <c r="J870" s="54" t="e">
        <f t="shared" si="48"/>
        <v>#DIV/0!</v>
      </c>
      <c r="K870" s="54"/>
      <c r="L870" s="52">
        <f>VLOOKUP($G870,[1]食材檔!$B$1:$I$65536,4,FALSE)</f>
        <v>0</v>
      </c>
      <c r="M870" s="52">
        <f>VLOOKUP($G870,[1]食材檔!$B$1:$I$65536,7,FALSE)</f>
        <v>0</v>
      </c>
      <c r="N870" s="52">
        <f>VLOOKUP($G870,[1]食材檔!$B$1:$I$65536,8,FALSE)</f>
        <v>0</v>
      </c>
      <c r="O870" s="55" t="e">
        <f t="shared" si="47"/>
        <v>#DIV/0!</v>
      </c>
      <c r="P870" s="42">
        <f>VLOOKUP($G870,[1]食材檔!$B$1:$M$65536,11,FALSE)/100*H870</f>
        <v>0</v>
      </c>
    </row>
    <row r="871" spans="4:21">
      <c r="D871" s="13">
        <f>SUM(H871:H873)</f>
        <v>80</v>
      </c>
      <c r="E871" s="38" t="str">
        <f>VLOOKUP(G832,[1]麗山菜單!B21:H21,3,FALSE)</f>
        <v>有機糙米飯</v>
      </c>
      <c r="F871" s="39">
        <f>VLOOKUP($E$871,[1]明細總表!$C$1:$AB$65536,2,FALSE)</f>
        <v>2</v>
      </c>
      <c r="G871" s="39" t="str">
        <f>VLOOKUP($E$871,[1]明細總表!$C$1:$AB$65536,3,FALSE)</f>
        <v>有機白米</v>
      </c>
      <c r="H871" s="39">
        <f>VLOOKUP($E$871,[1]明細總表!$C$1:$AB$65536,4,FALSE)</f>
        <v>65</v>
      </c>
      <c r="I871" s="38">
        <f>VLOOKUP($G871,[1]食材檔!$B$1:$I$65536,3,FALSE)</f>
        <v>1000</v>
      </c>
      <c r="J871" s="56">
        <f t="shared" si="48"/>
        <v>184.14500000000001</v>
      </c>
      <c r="K871" s="56"/>
      <c r="L871" s="38" t="str">
        <f>VLOOKUP($G871,[1]食材檔!$B$1:$I$65536,4,FALSE)</f>
        <v>kg</v>
      </c>
      <c r="M871" s="38">
        <f>VLOOKUP($G871,[1]食材檔!$B$1:$I$65536,7,FALSE)</f>
        <v>20</v>
      </c>
      <c r="N871" s="38">
        <f>VLOOKUP($G871,[1]食材檔!$B$1:$I$65536,8,FALSE)</f>
        <v>1</v>
      </c>
      <c r="O871" s="41">
        <f t="shared" si="47"/>
        <v>3.25</v>
      </c>
      <c r="P871" s="42">
        <f>VLOOKUP($G871,[1]食材檔!$B$1:$M$65536,11,FALSE)/100*H871</f>
        <v>3.25</v>
      </c>
    </row>
    <row r="872" spans="4:21">
      <c r="E872" s="38"/>
      <c r="F872" s="39"/>
      <c r="G872" s="39" t="str">
        <f>VLOOKUP($E$871,[1]明細總表!$C$1:$AB$65536,5,FALSE)</f>
        <v>有機糙米</v>
      </c>
      <c r="H872" s="39">
        <f>VLOOKUP($E$871,[1]明細總表!$C$1:$AB$65536,6,FALSE)</f>
        <v>15</v>
      </c>
      <c r="I872" s="38">
        <f>VLOOKUP($G872,[1]食材檔!$B$1:$I$65536,3,FALSE)</f>
        <v>1000</v>
      </c>
      <c r="J872" s="56">
        <f t="shared" si="48"/>
        <v>42.494999999999997</v>
      </c>
      <c r="K872" s="56"/>
      <c r="L872" s="38" t="str">
        <f>VLOOKUP($G872,[1]食材檔!$B$1:$I$65536,4,FALSE)</f>
        <v>kg</v>
      </c>
      <c r="M872" s="38">
        <f>VLOOKUP($G872,[1]食材檔!$B$1:$I$65536,7,FALSE)</f>
        <v>20</v>
      </c>
      <c r="N872" s="38">
        <f>VLOOKUP($G872,[1]食材檔!$B$1:$I$65536,8,FALSE)</f>
        <v>1</v>
      </c>
      <c r="O872" s="41">
        <f t="shared" si="47"/>
        <v>0.75</v>
      </c>
      <c r="P872" s="42">
        <f>VLOOKUP($G872,[1]食材檔!$B$1:$M$65536,11,FALSE)/100*H872</f>
        <v>1.3499999999999999</v>
      </c>
    </row>
    <row r="873" spans="4:21">
      <c r="E873" s="38" t="s">
        <v>3</v>
      </c>
      <c r="F873" s="39">
        <v>1</v>
      </c>
      <c r="G873" s="39" t="s">
        <v>116</v>
      </c>
      <c r="H873" s="39">
        <f>J873*1000/E832</f>
        <v>0</v>
      </c>
      <c r="I873" s="38"/>
      <c r="J873" s="56"/>
      <c r="K873" s="56"/>
      <c r="L873" s="38" t="s">
        <v>91</v>
      </c>
      <c r="M873" s="38">
        <v>5</v>
      </c>
      <c r="N873" s="38">
        <v>6</v>
      </c>
      <c r="O873" s="41">
        <f t="shared" si="47"/>
        <v>0</v>
      </c>
      <c r="P873" s="42">
        <f>VLOOKUP($G873,[1]食材檔!$B$1:$M$65536,11,FALSE)/100*H873</f>
        <v>0</v>
      </c>
    </row>
    <row r="874" spans="4:21">
      <c r="E874" s="52" t="s">
        <v>5</v>
      </c>
      <c r="F874" s="53"/>
      <c r="G874" s="53" t="s">
        <v>7</v>
      </c>
      <c r="H874" s="52"/>
      <c r="I874" s="52"/>
      <c r="J874" s="54"/>
      <c r="K874" s="54"/>
      <c r="L874" s="52" t="s">
        <v>29</v>
      </c>
      <c r="M874" s="52"/>
      <c r="N874" s="52"/>
      <c r="O874" s="55"/>
      <c r="P874" s="42">
        <f>VLOOKUP($G874,[1]食材檔!$B$1:$M$65536,11,FALSE)/100*H874</f>
        <v>0</v>
      </c>
    </row>
    <row r="875" spans="4:21">
      <c r="E875" s="52"/>
      <c r="F875" s="53"/>
      <c r="G875" s="53" t="s">
        <v>31</v>
      </c>
      <c r="H875" s="52"/>
      <c r="I875" s="52"/>
      <c r="J875" s="54"/>
      <c r="K875" s="54"/>
      <c r="L875" s="52" t="s">
        <v>91</v>
      </c>
      <c r="M875" s="52"/>
      <c r="N875" s="52"/>
      <c r="O875" s="55"/>
      <c r="P875" s="42">
        <f>VLOOKUP($G875,[1]食材檔!$B$1:$M$65536,11,FALSE)/100*H875</f>
        <v>0</v>
      </c>
    </row>
    <row r="876" spans="4:21">
      <c r="E876" s="52"/>
      <c r="F876" s="53"/>
      <c r="G876" s="53" t="s">
        <v>8</v>
      </c>
      <c r="H876" s="52"/>
      <c r="I876" s="52"/>
      <c r="J876" s="54"/>
      <c r="K876" s="54"/>
      <c r="L876" s="52" t="s">
        <v>29</v>
      </c>
      <c r="M876" s="52"/>
      <c r="N876" s="52"/>
      <c r="O876" s="55"/>
      <c r="P876" s="42">
        <f>VLOOKUP($G876,[1]食材檔!$B$1:$M$65536,11,FALSE)/100*H876</f>
        <v>0</v>
      </c>
    </row>
    <row r="877" spans="4:21">
      <c r="D877" s="16"/>
      <c r="E877" s="19">
        <f>VLOOKUP($H$878,[1]人數!$L$1:$S$65536,6,FALSE)</f>
        <v>1148</v>
      </c>
      <c r="F877" s="20">
        <f>VLOOKUP($H$878,[1]人數!$L$1:$S$65536,7,FALSE)</f>
        <v>1131</v>
      </c>
      <c r="G877" s="21"/>
    </row>
    <row r="878" spans="4:21">
      <c r="D878" s="16"/>
      <c r="E878" s="4">
        <f>VLOOKUP($H$878,[1]人數!$L$1:$S$65536,8,FALSE)</f>
        <v>2279</v>
      </c>
      <c r="G878" s="22">
        <f>[1]麗山菜單!B22</f>
        <v>45072</v>
      </c>
      <c r="H878" s="23" t="str">
        <f>VLOOKUP(G4,[1]麗山菜單!A22:I22,3,TRUE)</f>
        <v>五</v>
      </c>
      <c r="J878" s="24"/>
      <c r="K878" s="24"/>
      <c r="L878" s="13" t="str">
        <f>VLOOKUP(G878,[1]麗山菜單!A22:I22,4,TRUE)</f>
        <v>雜糧飯</v>
      </c>
    </row>
    <row r="879" spans="4:21">
      <c r="D879" s="61" t="s">
        <v>160</v>
      </c>
      <c r="E879" s="26" t="s">
        <v>0</v>
      </c>
      <c r="F879" s="7" t="s">
        <v>1</v>
      </c>
      <c r="G879" s="26" t="s">
        <v>2</v>
      </c>
      <c r="H879" s="26" t="s">
        <v>11</v>
      </c>
      <c r="I879" s="27" t="s">
        <v>12</v>
      </c>
      <c r="J879" s="28" t="s">
        <v>178</v>
      </c>
      <c r="K879" s="28"/>
      <c r="L879" s="29" t="s">
        <v>14</v>
      </c>
      <c r="M879" s="30" t="s">
        <v>179</v>
      </c>
      <c r="N879" s="31" t="s">
        <v>180</v>
      </c>
      <c r="O879" s="32" t="s">
        <v>181</v>
      </c>
      <c r="P879" s="33" t="s">
        <v>18</v>
      </c>
      <c r="Q879" s="13" t="s">
        <v>182</v>
      </c>
      <c r="R879" s="43">
        <f>SUMIFS(O880:O919,N880:N919,1)</f>
        <v>4.5384615384615383</v>
      </c>
      <c r="S879" s="35" t="s">
        <v>183</v>
      </c>
      <c r="T879" s="36">
        <f>R879*2+R880*7+R881*1+R884*8</f>
        <v>37.761923076923082</v>
      </c>
      <c r="U879" s="37">
        <f>T879*4/T882</f>
        <v>0.19075505491861089</v>
      </c>
    </row>
    <row r="880" spans="4:21">
      <c r="D880" s="13">
        <f>SUM(H880:H891)</f>
        <v>103</v>
      </c>
      <c r="E880" s="38" t="str">
        <f>VLOOKUP(G878,[1]麗山菜單!B22:H22,4,FALSE)</f>
        <v>粉蒸肉</v>
      </c>
      <c r="F880" s="39">
        <f>VLOOKUP($E$880,[1]明細總表!$C$1:$AB$65536,2,FALSE)</f>
        <v>3</v>
      </c>
      <c r="G880" s="39" t="str">
        <f>VLOOKUP($E$880,[1]明細總表!$C$1:$AB$65536,3,FALSE)</f>
        <v>肉丁(後)</v>
      </c>
      <c r="H880" s="39">
        <f>VLOOKUP($E$880,[1]明細總表!$C$1:$AB$65536,4,FALSE)</f>
        <v>60</v>
      </c>
      <c r="I880" s="38">
        <f>VLOOKUP($G880,[1]食材檔!$B$1:$I$65536,3,FALSE)</f>
        <v>1000</v>
      </c>
      <c r="J880" s="56">
        <f t="shared" ref="J880:J890" si="49">H880*$E$878/I880</f>
        <v>136.74</v>
      </c>
      <c r="K880" s="56"/>
      <c r="L880" s="38" t="str">
        <f>VLOOKUP($G880,[1]食材檔!$B$1:$I$65536,4,FALSE)</f>
        <v>kg</v>
      </c>
      <c r="M880" s="38">
        <f>VLOOKUP($G880,[1]食材檔!$B$1:$I$65536,7,FALSE)</f>
        <v>35</v>
      </c>
      <c r="N880" s="38">
        <f>VLOOKUP($G880,[1]食材檔!$B$1:$I$65536,8,FALSE)</f>
        <v>2</v>
      </c>
      <c r="O880" s="41">
        <f t="shared" ref="O880:O919" si="50">H880/M880</f>
        <v>1.7142857142857142</v>
      </c>
      <c r="P880" s="42">
        <f>VLOOKUP($G880,[1]食材檔!$B$1:$M$65536,11,FALSE)/100*H880</f>
        <v>2.4</v>
      </c>
      <c r="Q880" s="13" t="s">
        <v>184</v>
      </c>
      <c r="R880" s="46">
        <f>SUMIFS(O880:O919,N880:N919,2)</f>
        <v>3.9285714285714284</v>
      </c>
      <c r="S880" s="35" t="s">
        <v>35</v>
      </c>
      <c r="T880" s="44">
        <f>R880*5+R883*5+R884*8</f>
        <v>31.642857142857142</v>
      </c>
      <c r="U880" s="37">
        <f>T880*9/T882</f>
        <v>0.35965007964468393</v>
      </c>
    </row>
    <row r="881" spans="4:21">
      <c r="E881" s="38"/>
      <c r="F881" s="39"/>
      <c r="G881" s="39" t="str">
        <f>VLOOKUP($E$880,[1]明細總表!$C$1:$AB$65536,5,FALSE)</f>
        <v>地瓜原件</v>
      </c>
      <c r="H881" s="39">
        <f>VLOOKUP($E$880,[1]明細總表!$C$1:$AB$65536,6,FALSE)</f>
        <v>35</v>
      </c>
      <c r="I881" s="38">
        <f>VLOOKUP($G881,[1]食材檔!$B$1:$I$65536,3,FALSE)</f>
        <v>1000</v>
      </c>
      <c r="J881" s="56">
        <f t="shared" si="49"/>
        <v>79.765000000000001</v>
      </c>
      <c r="K881" s="56"/>
      <c r="L881" s="38" t="str">
        <f>VLOOKUP($G881,[1]食材檔!$B$1:$I$65536,4,FALSE)</f>
        <v>kg</v>
      </c>
      <c r="M881" s="38">
        <f>VLOOKUP($G881,[1]食材檔!$B$1:$I$65536,7,FALSE)</f>
        <v>65</v>
      </c>
      <c r="N881" s="38">
        <f>VLOOKUP($G881,[1]食材檔!$B$1:$I$65536,8,FALSE)</f>
        <v>1</v>
      </c>
      <c r="O881" s="41">
        <f t="shared" si="50"/>
        <v>0.53846153846153844</v>
      </c>
      <c r="P881" s="42">
        <f>VLOOKUP($G881,[1]食材檔!$B$1:$M$65536,11,FALSE)/100*H881</f>
        <v>8.75</v>
      </c>
      <c r="Q881" s="13" t="s">
        <v>131</v>
      </c>
      <c r="R881" s="46">
        <f>SUMIFS(O880:O919,N880:N919,3)</f>
        <v>1.1849999999999998</v>
      </c>
      <c r="S881" s="35" t="s">
        <v>132</v>
      </c>
      <c r="T881" s="44">
        <f>R879*15+R881*5+15+R884*12</f>
        <v>89.001923076923077</v>
      </c>
      <c r="U881" s="37">
        <f>T881*4/T882</f>
        <v>0.44959486543670518</v>
      </c>
    </row>
    <row r="882" spans="4:21">
      <c r="E882" s="38"/>
      <c r="F882" s="39"/>
      <c r="G882" s="39" t="str">
        <f>VLOOKUP($E$880,[1]明細總表!$C$1:$AB$65536,7,FALSE)</f>
        <v>蒸肉粉</v>
      </c>
      <c r="H882" s="9">
        <f>VLOOKUP($E$880,[1]明細總表!$C$1:$AB$65536,8,FALSE)</f>
        <v>7</v>
      </c>
      <c r="I882" s="38">
        <f>VLOOKUP($G882,[1]食材檔!$B$1:$I$65536,3,FALSE)</f>
        <v>1000</v>
      </c>
      <c r="J882" s="56">
        <f t="shared" si="49"/>
        <v>15.952999999999999</v>
      </c>
      <c r="K882" s="56"/>
      <c r="L882" s="38" t="str">
        <f>VLOOKUP($G882,[1]食材檔!$B$1:$I$65536,4,FALSE)</f>
        <v>kg</v>
      </c>
      <c r="M882" s="38">
        <f>VLOOKUP($G882,[1]食材檔!$B$1:$I$65536,7,FALSE)</f>
        <v>0</v>
      </c>
      <c r="N882" s="38">
        <f>VLOOKUP($G882,[1]食材檔!$B$1:$I$65536,8,FALSE)</f>
        <v>0</v>
      </c>
      <c r="O882" s="41" t="e">
        <f t="shared" si="50"/>
        <v>#DIV/0!</v>
      </c>
      <c r="P882" s="42">
        <f>VLOOKUP($G882,[1]食材檔!$B$1:$M$65536,11,FALSE)/100*H882</f>
        <v>0</v>
      </c>
      <c r="Q882" s="13" t="s">
        <v>169</v>
      </c>
      <c r="R882" s="46">
        <f>SUMIFS(O880:O919,N880:N919,4)+1</f>
        <v>1</v>
      </c>
      <c r="S882" s="47" t="s">
        <v>133</v>
      </c>
      <c r="T882" s="44">
        <f>T879*4+T880*9+T881*4</f>
        <v>791.84109890109892</v>
      </c>
      <c r="U882" s="37">
        <f>U879+U880+U881</f>
        <v>1</v>
      </c>
    </row>
    <row r="883" spans="4:21">
      <c r="E883" s="38"/>
      <c r="F883" s="39"/>
      <c r="G883" s="9" t="str">
        <f>VLOOKUP($E$880,[1]明細總表!$C$1:$AB$65536,9,FALSE)</f>
        <v>香菜</v>
      </c>
      <c r="H883" s="39">
        <f>VLOOKUP($E$880,[1]明細總表!$C$1:$AB$65536,10,FALSE)</f>
        <v>1</v>
      </c>
      <c r="I883" s="38">
        <f>VLOOKUP($G883,[1]食材檔!$B$1:$I$65536,3,FALSE)</f>
        <v>1000</v>
      </c>
      <c r="J883" s="56">
        <f t="shared" si="49"/>
        <v>2.2789999999999999</v>
      </c>
      <c r="K883" s="56"/>
      <c r="L883" s="38" t="str">
        <f>VLOOKUP($G883,[1]食材檔!$B$1:$I$65536,4,FALSE)</f>
        <v>kg</v>
      </c>
      <c r="M883" s="38">
        <f>VLOOKUP($G883,[1]食材檔!$B$1:$I$65536,7,FALSE)</f>
        <v>100</v>
      </c>
      <c r="N883" s="38">
        <f>VLOOKUP($G883,[1]食材檔!$B$1:$I$65536,8,FALSE)</f>
        <v>3</v>
      </c>
      <c r="O883" s="41">
        <f t="shared" si="50"/>
        <v>0.01</v>
      </c>
      <c r="P883" s="42">
        <f>VLOOKUP($G883,[1]食材檔!$B$1:$M$65536,11,FALSE)/100*H883</f>
        <v>0.61</v>
      </c>
      <c r="Q883" s="13" t="s">
        <v>26</v>
      </c>
      <c r="R883" s="46">
        <f>SUMIFS(O880:O919,N880:N919,6)+2.4</f>
        <v>2.4</v>
      </c>
    </row>
    <row r="884" spans="4:21">
      <c r="E884" s="38"/>
      <c r="F884" s="39"/>
      <c r="G884" s="39">
        <f>VLOOKUP($E$880,[1]明細總表!$C$1:$AB$65536,11,FALSE)</f>
        <v>0</v>
      </c>
      <c r="H884" s="39">
        <f>VLOOKUP($E$880,[1]明細總表!$C$1:$AB$65536,12,FALSE)</f>
        <v>0</v>
      </c>
      <c r="I884" s="38">
        <f>VLOOKUP($G884,[1]食材檔!$B$1:$I$65536,3,FALSE)</f>
        <v>0</v>
      </c>
      <c r="J884" s="56" t="e">
        <f t="shared" si="49"/>
        <v>#DIV/0!</v>
      </c>
      <c r="K884" s="56"/>
      <c r="L884" s="38">
        <f>VLOOKUP($G884,[1]食材檔!$B$1:$I$65536,4,FALSE)</f>
        <v>0</v>
      </c>
      <c r="M884" s="38">
        <f>VLOOKUP($G884,[1]食材檔!$B$1:$I$65536,7,FALSE)</f>
        <v>0</v>
      </c>
      <c r="N884" s="38">
        <f>VLOOKUP($G884,[1]食材檔!$B$1:$I$65536,8,FALSE)</f>
        <v>0</v>
      </c>
      <c r="O884" s="41" t="e">
        <f t="shared" si="50"/>
        <v>#DIV/0!</v>
      </c>
      <c r="P884" s="42">
        <f>VLOOKUP($G884,[1]食材檔!$B$1:$M$65536,11,FALSE)/100*H884</f>
        <v>0</v>
      </c>
      <c r="Q884" s="47" t="s">
        <v>185</v>
      </c>
      <c r="R884" s="48">
        <f>SUMIFS(O880:O919,N880:N919,5)</f>
        <v>0</v>
      </c>
    </row>
    <row r="885" spans="4:21">
      <c r="E885" s="38"/>
      <c r="F885" s="39"/>
      <c r="G885" s="39">
        <f>VLOOKUP($E$880,[1]明細總表!$C$1:$AB$65536,13,FALSE)</f>
        <v>0</v>
      </c>
      <c r="H885" s="39">
        <f>VLOOKUP($E$880,[1]明細總表!$C$1:$AB$65536,14,FALSE)</f>
        <v>0</v>
      </c>
      <c r="I885" s="38">
        <f>VLOOKUP($G885,[1]食材檔!$B$1:$I$65536,3,FALSE)</f>
        <v>0</v>
      </c>
      <c r="J885" s="56" t="e">
        <f t="shared" si="49"/>
        <v>#DIV/0!</v>
      </c>
      <c r="K885" s="56"/>
      <c r="L885" s="38">
        <f>VLOOKUP($G885,[1]食材檔!$B$1:$I$65536,4,FALSE)</f>
        <v>0</v>
      </c>
      <c r="M885" s="38">
        <f>VLOOKUP($G885,[1]食材檔!$B$1:$I$65536,7,FALSE)</f>
        <v>0</v>
      </c>
      <c r="N885" s="38">
        <f>VLOOKUP($G885,[1]食材檔!$B$1:$I$65536,8,FALSE)</f>
        <v>0</v>
      </c>
      <c r="O885" s="41" t="e">
        <f t="shared" si="50"/>
        <v>#DIV/0!</v>
      </c>
      <c r="P885" s="42">
        <f>VLOOKUP($G885,[1]食材檔!$B$1:$M$65536,11,FALSE)/100*H885</f>
        <v>0</v>
      </c>
      <c r="Q885" s="49" t="s">
        <v>127</v>
      </c>
      <c r="R885" s="50" t="e">
        <f>SUM(P880:P922)</f>
        <v>#N/A</v>
      </c>
    </row>
    <row r="886" spans="4:21">
      <c r="E886" s="38"/>
      <c r="F886" s="39"/>
      <c r="G886" s="39">
        <f>VLOOKUP($E$880,[1]明細總表!$C$1:$AB$65536,15,FALSE)</f>
        <v>0</v>
      </c>
      <c r="H886" s="39">
        <f>VLOOKUP($E$880,[1]明細總表!$C$1:$AB$65536,16,FALSE)</f>
        <v>0</v>
      </c>
      <c r="I886" s="38">
        <f>VLOOKUP($G886,[1]食材檔!$B$1:$I$65536,3,FALSE)</f>
        <v>0</v>
      </c>
      <c r="J886" s="56" t="e">
        <f t="shared" si="49"/>
        <v>#DIV/0!</v>
      </c>
      <c r="K886" s="56"/>
      <c r="L886" s="38">
        <f>VLOOKUP($G886,[1]食材檔!$B$1:$I$65536,4,FALSE)</f>
        <v>0</v>
      </c>
      <c r="M886" s="38">
        <f>VLOOKUP($G886,[1]食材檔!$B$1:$I$65536,7,FALSE)</f>
        <v>0</v>
      </c>
      <c r="N886" s="38">
        <f>VLOOKUP($G886,[1]食材檔!$B$1:$I$65536,8,FALSE)</f>
        <v>0</v>
      </c>
      <c r="O886" s="41" t="e">
        <f t="shared" si="50"/>
        <v>#DIV/0!</v>
      </c>
      <c r="P886" s="42">
        <f>VLOOKUP($G886,[1]食材檔!$B$1:$M$65536,11,FALSE)/100*H886</f>
        <v>0</v>
      </c>
    </row>
    <row r="887" spans="4:21">
      <c r="E887" s="38"/>
      <c r="F887" s="39"/>
      <c r="G887" s="39">
        <f>VLOOKUP($E$880,[1]明細總表!$C$1:$AB$65536,17,FALSE)</f>
        <v>0</v>
      </c>
      <c r="H887" s="39">
        <f>VLOOKUP($E$880,[1]明細總表!$C$1:$AB$65536,18,FALSE)</f>
        <v>0</v>
      </c>
      <c r="I887" s="38">
        <f>VLOOKUP($G887,[1]食材檔!$B$1:$I$65536,3,FALSE)</f>
        <v>0</v>
      </c>
      <c r="J887" s="56" t="e">
        <f t="shared" si="49"/>
        <v>#DIV/0!</v>
      </c>
      <c r="K887" s="56"/>
      <c r="L887" s="38">
        <f>VLOOKUP($G887,[1]食材檔!$B$1:$I$65536,4,FALSE)</f>
        <v>0</v>
      </c>
      <c r="M887" s="38">
        <f>VLOOKUP($G887,[1]食材檔!$B$1:$I$65536,7,FALSE)</f>
        <v>0</v>
      </c>
      <c r="N887" s="38">
        <f>VLOOKUP($G887,[1]食材檔!$B$1:$I$65536,8,FALSE)</f>
        <v>0</v>
      </c>
      <c r="O887" s="41" t="e">
        <f t="shared" si="50"/>
        <v>#DIV/0!</v>
      </c>
      <c r="P887" s="42">
        <f>VLOOKUP($G887,[1]食材檔!$B$1:$M$65536,11,FALSE)/100*H887</f>
        <v>0</v>
      </c>
    </row>
    <row r="888" spans="4:21">
      <c r="E888" s="38"/>
      <c r="F888" s="39"/>
      <c r="G888" s="39">
        <f>VLOOKUP($E$880,[1]明細總表!$C$1:$AB$65536,19,FALSE)</f>
        <v>0</v>
      </c>
      <c r="H888" s="39">
        <f>VLOOKUP($E$880,[1]明細總表!$C$1:$AB$65536,20,FALSE)</f>
        <v>0</v>
      </c>
      <c r="I888" s="38">
        <f>VLOOKUP($G888,[1]食材檔!$B$1:$I$65536,3,FALSE)</f>
        <v>0</v>
      </c>
      <c r="J888" s="56" t="e">
        <f t="shared" si="49"/>
        <v>#DIV/0!</v>
      </c>
      <c r="K888" s="56"/>
      <c r="L888" s="38">
        <f>VLOOKUP($G888,[1]食材檔!$B$1:$I$65536,4,FALSE)</f>
        <v>0</v>
      </c>
      <c r="M888" s="38">
        <f>VLOOKUP($G888,[1]食材檔!$B$1:$I$65536,7,FALSE)</f>
        <v>0</v>
      </c>
      <c r="N888" s="38">
        <f>VLOOKUP($G888,[1]食材檔!$B$1:$I$65536,8,FALSE)</f>
        <v>0</v>
      </c>
      <c r="O888" s="41" t="e">
        <f t="shared" si="50"/>
        <v>#DIV/0!</v>
      </c>
      <c r="P888" s="42">
        <f>VLOOKUP($G888,[1]食材檔!$B$1:$M$65536,11,FALSE)/100*H888</f>
        <v>0</v>
      </c>
    </row>
    <row r="889" spans="4:21">
      <c r="E889" s="38"/>
      <c r="F889" s="39"/>
      <c r="G889" s="39">
        <f>VLOOKUP($E$880,[1]明細總表!$C$1:$AB$65536,21,FALSE)</f>
        <v>0</v>
      </c>
      <c r="H889" s="39">
        <f>VLOOKUP($E$880,[1]明細總表!$C$1:$AB$65536,22,FALSE)</f>
        <v>0</v>
      </c>
      <c r="I889" s="38">
        <f>VLOOKUP($G889,[1]食材檔!$B$1:$I$65536,3,FALSE)</f>
        <v>0</v>
      </c>
      <c r="J889" s="56" t="e">
        <f t="shared" si="49"/>
        <v>#DIV/0!</v>
      </c>
      <c r="K889" s="56"/>
      <c r="L889" s="38">
        <f>VLOOKUP($G889,[1]食材檔!$B$1:$I$65536,4,FALSE)</f>
        <v>0</v>
      </c>
      <c r="M889" s="38">
        <f>VLOOKUP($G889,[1]食材檔!$B$1:$I$65536,7,FALSE)</f>
        <v>0</v>
      </c>
      <c r="N889" s="38">
        <f>VLOOKUP($G889,[1]食材檔!$B$1:$I$65536,8,FALSE)</f>
        <v>0</v>
      </c>
      <c r="O889" s="41" t="e">
        <f t="shared" si="50"/>
        <v>#DIV/0!</v>
      </c>
      <c r="P889" s="42">
        <f>VLOOKUP($G889,[1]食材檔!$B$1:$M$65536,11,FALSE)/100*H889</f>
        <v>0</v>
      </c>
    </row>
    <row r="890" spans="4:21">
      <c r="E890" s="38"/>
      <c r="F890" s="39"/>
      <c r="G890" s="39">
        <f>VLOOKUP($E$880,[1]明細總表!$C$1:$AB$65536,23,FALSE)</f>
        <v>0</v>
      </c>
      <c r="H890" s="39">
        <f>VLOOKUP($E$880,[1]明細總表!$C$1:$AB$65536,24,FALSE)</f>
        <v>0</v>
      </c>
      <c r="I890" s="38">
        <f>VLOOKUP($G890,[1]食材檔!$B$1:$I$65536,3,FALSE)</f>
        <v>0</v>
      </c>
      <c r="J890" s="56" t="e">
        <f t="shared" si="49"/>
        <v>#DIV/0!</v>
      </c>
      <c r="K890" s="56"/>
      <c r="L890" s="38">
        <f>VLOOKUP($G890,[1]食材檔!$B$1:$I$65536,4,FALSE)</f>
        <v>0</v>
      </c>
      <c r="M890" s="38">
        <f>VLOOKUP($G890,[1]食材檔!$B$1:$I$65536,7,FALSE)</f>
        <v>0</v>
      </c>
      <c r="N890" s="38">
        <f>VLOOKUP($G890,[1]食材檔!$B$1:$I$65536,8,FALSE)</f>
        <v>0</v>
      </c>
      <c r="O890" s="41" t="e">
        <f t="shared" si="50"/>
        <v>#DIV/0!</v>
      </c>
      <c r="P890" s="42">
        <f>VLOOKUP($G890,[1]食材檔!$B$1:$M$65536,11,FALSE)/100*H890</f>
        <v>0</v>
      </c>
    </row>
    <row r="891" spans="4:21">
      <c r="E891" s="51"/>
      <c r="F891" s="39"/>
      <c r="G891" s="39">
        <f>VLOOKUP($E$880,[1]明細總表!$C$1:$AB$65536,25,FALSE)</f>
        <v>0</v>
      </c>
      <c r="H891" s="39">
        <f>VLOOKUP($E$880,[1]明細總表!$C$1:$AB$65536,26,FALSE)</f>
        <v>0</v>
      </c>
      <c r="I891" s="38">
        <f>VLOOKUP($G891,[1]食材檔!$B$1:$I$65536,3,FALSE)</f>
        <v>0</v>
      </c>
      <c r="J891" s="56">
        <v>6</v>
      </c>
      <c r="K891" s="56"/>
      <c r="L891" s="38">
        <f>VLOOKUP($G891,[1]食材檔!$B$1:$I$65536,4,FALSE)</f>
        <v>0</v>
      </c>
      <c r="M891" s="38">
        <f>VLOOKUP($G891,[1]食材檔!$B$1:$I$65536,7,FALSE)</f>
        <v>0</v>
      </c>
      <c r="N891" s="38">
        <v>0</v>
      </c>
      <c r="O891" s="41" t="e">
        <f t="shared" si="50"/>
        <v>#DIV/0!</v>
      </c>
      <c r="P891" s="42">
        <f>VLOOKUP($G891,[1]食材檔!$B$1:$M$65536,11,FALSE)/100*H891</f>
        <v>0</v>
      </c>
    </row>
    <row r="892" spans="4:21">
      <c r="D892" s="13">
        <f>SUM(H892:H901)</f>
        <v>82</v>
      </c>
      <c r="E892" s="52" t="str">
        <f>VLOOKUP(G878,[1]麗山菜單!B22:H22,5,FALSE)</f>
        <v>豆瓣百頁</v>
      </c>
      <c r="F892" s="53">
        <f>VLOOKUP($E$892,[1]明細總表!$C$1:$AB$65536,2,FALSE)</f>
        <v>5</v>
      </c>
      <c r="G892" s="53" t="str">
        <f>VLOOKUP($E$892,[1]明細總表!$C$1:$AB$65536,3,FALSE)</f>
        <v>非基改生豆包</v>
      </c>
      <c r="H892" s="53">
        <f>VLOOKUP($E$892,[1]明細總表!$C$1:$AB$65536,4,FALSE)</f>
        <v>45</v>
      </c>
      <c r="I892" s="52">
        <f>VLOOKUP($G892,[1]食材檔!$B$1:$I$65536,3,FALSE)</f>
        <v>1000</v>
      </c>
      <c r="J892" s="54">
        <f t="shared" ref="J892:J918" si="51">H892*$E$878/I892</f>
        <v>102.55500000000001</v>
      </c>
      <c r="K892" s="54"/>
      <c r="L892" s="52" t="str">
        <f>VLOOKUP($G892,[1]食材檔!$B$1:$I$65536,4,FALSE)</f>
        <v>kg</v>
      </c>
      <c r="M892" s="52">
        <f>VLOOKUP($G892,[1]食材檔!$B$1:$I$65536,7,FALSE)</f>
        <v>30</v>
      </c>
      <c r="N892" s="52">
        <f>VLOOKUP($G892,[1]食材檔!$B$1:$I$65536,8,FALSE)</f>
        <v>2</v>
      </c>
      <c r="O892" s="55">
        <f t="shared" si="50"/>
        <v>1.5</v>
      </c>
      <c r="P892" s="42">
        <f>VLOOKUP($G892,[1]食材檔!$B$1:$M$65536,11,FALSE)/100*H892</f>
        <v>27.9</v>
      </c>
    </row>
    <row r="893" spans="4:21">
      <c r="E893" s="52"/>
      <c r="F893" s="53"/>
      <c r="G893" s="53" t="str">
        <f>VLOOKUP($E$892,[1]明細總表!$C$1:$AB$65536,5,FALSE)</f>
        <v>絞肉</v>
      </c>
      <c r="H893" s="53">
        <f>VLOOKUP($E$892,[1]明細總表!$C$1:$AB$65536,6,FALSE)</f>
        <v>20</v>
      </c>
      <c r="I893" s="52">
        <f>VLOOKUP($G893,[1]食材檔!$B$1:$I$65536,3,FALSE)</f>
        <v>1000</v>
      </c>
      <c r="J893" s="54">
        <f t="shared" si="51"/>
        <v>45.58</v>
      </c>
      <c r="K893" s="54"/>
      <c r="L893" s="52" t="str">
        <f>VLOOKUP($G893,[1]食材檔!$B$1:$I$65536,4,FALSE)</f>
        <v>kg</v>
      </c>
      <c r="M893" s="52">
        <f>VLOOKUP($G893,[1]食材檔!$B$1:$I$65536,7,FALSE)</f>
        <v>35</v>
      </c>
      <c r="N893" s="52">
        <f>VLOOKUP($G893,[1]食材檔!$B$1:$I$65536,8,FALSE)</f>
        <v>2</v>
      </c>
      <c r="O893" s="55">
        <f t="shared" si="50"/>
        <v>0.5714285714285714</v>
      </c>
      <c r="P893" s="42">
        <f>VLOOKUP($G893,[1]食材檔!$B$1:$M$65536,11,FALSE)/100*H893</f>
        <v>1.7999999999999998</v>
      </c>
    </row>
    <row r="894" spans="4:21">
      <c r="E894" s="52"/>
      <c r="F894" s="53"/>
      <c r="G894" s="53" t="str">
        <f>VLOOKUP($E$892,[1]明細總表!$C$1:$AB$65536,7,FALSE)</f>
        <v>紅蘿蔔絲</v>
      </c>
      <c r="H894" s="53">
        <f>VLOOKUP($E$892,[1]明細總表!$C$1:$AB$65536,8,FALSE)</f>
        <v>7</v>
      </c>
      <c r="I894" s="52">
        <f>VLOOKUP($G894,[1]食材檔!$B$1:$I$65536,3,FALSE)</f>
        <v>1000</v>
      </c>
      <c r="J894" s="54">
        <f t="shared" si="51"/>
        <v>15.952999999999999</v>
      </c>
      <c r="K894" s="54"/>
      <c r="L894" s="52" t="str">
        <f>VLOOKUP($G894,[1]食材檔!$B$1:$I$65536,4,FALSE)</f>
        <v>kg</v>
      </c>
      <c r="M894" s="52">
        <f>VLOOKUP($G894,[1]食材檔!$B$1:$I$65536,7,FALSE)</f>
        <v>100</v>
      </c>
      <c r="N894" s="52">
        <f>VLOOKUP($G894,[1]食材檔!$B$1:$I$65536,8,FALSE)</f>
        <v>3</v>
      </c>
      <c r="O894" s="55">
        <f t="shared" si="50"/>
        <v>7.0000000000000007E-2</v>
      </c>
      <c r="P894" s="42">
        <f>VLOOKUP($G894,[1]食材檔!$B$1:$M$65536,11,FALSE)/100*H894</f>
        <v>1.8900000000000001</v>
      </c>
    </row>
    <row r="895" spans="4:21">
      <c r="E895" s="52"/>
      <c r="F895" s="53"/>
      <c r="G895" s="53" t="str">
        <f>VLOOKUP($E$892,[1]明細總表!$C$1:$AB$65536,9,FALSE)</f>
        <v>一公分西芹段</v>
      </c>
      <c r="H895" s="53">
        <f>VLOOKUP($E$892,[1]明細總表!$C$1:$AB$65536,10,FALSE)</f>
        <v>10</v>
      </c>
      <c r="I895" s="52">
        <f>VLOOKUP($G895,[1]食材檔!$B$1:$I$65536,3,FALSE)</f>
        <v>1000</v>
      </c>
      <c r="J895" s="54">
        <f t="shared" si="51"/>
        <v>22.79</v>
      </c>
      <c r="K895" s="54"/>
      <c r="L895" s="52" t="str">
        <f>VLOOKUP($G895,[1]食材檔!$B$1:$I$65536,4,FALSE)</f>
        <v>kg</v>
      </c>
      <c r="M895" s="52">
        <f>VLOOKUP($G895,[1]食材檔!$B$1:$I$65536,7,FALSE)</f>
        <v>100</v>
      </c>
      <c r="N895" s="52">
        <f>VLOOKUP($G895,[1]食材檔!$B$1:$I$65536,8,FALSE)</f>
        <v>3</v>
      </c>
      <c r="O895" s="55">
        <f t="shared" si="50"/>
        <v>0.1</v>
      </c>
      <c r="P895" s="42">
        <f>VLOOKUP($G895,[1]食材檔!$B$1:$M$65536,11,FALSE)/100*H895</f>
        <v>5.2</v>
      </c>
    </row>
    <row r="896" spans="4:21">
      <c r="E896" s="52"/>
      <c r="F896" s="53"/>
      <c r="G896" s="53" t="str">
        <f>VLOOKUP($E$892,[1]明細總表!$C$1:$AB$65536,11,FALSE)</f>
        <v>豆瓣醬</v>
      </c>
      <c r="H896" s="53">
        <f>VLOOKUP($E$892,[1]明細總表!$C$1:$AB$65536,12,FALSE)</f>
        <v>0</v>
      </c>
      <c r="I896" s="52" t="e">
        <f>VLOOKUP($G896,[1]食材檔!$B$1:$I$65536,3,FALSE)</f>
        <v>#N/A</v>
      </c>
      <c r="J896" s="54" t="e">
        <f t="shared" si="51"/>
        <v>#N/A</v>
      </c>
      <c r="K896" s="54"/>
      <c r="L896" s="52" t="e">
        <f>VLOOKUP($G896,[1]食材檔!$B$1:$I$65536,4,FALSE)</f>
        <v>#N/A</v>
      </c>
      <c r="M896" s="52" t="e">
        <f>VLOOKUP($G896,[1]食材檔!$B$1:$I$65536,7,FALSE)</f>
        <v>#N/A</v>
      </c>
      <c r="N896" s="52" t="e">
        <f>VLOOKUP($G896,[1]食材檔!$B$1:$I$65536,8,FALSE)</f>
        <v>#N/A</v>
      </c>
      <c r="O896" s="55" t="e">
        <f t="shared" si="50"/>
        <v>#N/A</v>
      </c>
      <c r="P896" s="42" t="e">
        <f>VLOOKUP($G896,[1]食材檔!$B$1:$M$65536,11,FALSE)/100*H896</f>
        <v>#N/A</v>
      </c>
    </row>
    <row r="897" spans="4:22">
      <c r="E897" s="52"/>
      <c r="F897" s="53"/>
      <c r="G897" s="53">
        <f>VLOOKUP($E$892,[1]明細總表!$C$1:$AB$65536,13,FALSE)</f>
        <v>0</v>
      </c>
      <c r="H897" s="53">
        <f>VLOOKUP($E$892,[1]明細總表!$C$1:$AB$65536,14,FALSE)</f>
        <v>0</v>
      </c>
      <c r="I897" s="52">
        <f>VLOOKUP($G897,[1]食材檔!$B$1:$I$65536,3,FALSE)</f>
        <v>0</v>
      </c>
      <c r="J897" s="54" t="e">
        <f t="shared" si="51"/>
        <v>#DIV/0!</v>
      </c>
      <c r="K897" s="54"/>
      <c r="L897" s="52">
        <f>VLOOKUP($G897,[1]食材檔!$B$1:$I$65536,4,FALSE)</f>
        <v>0</v>
      </c>
      <c r="M897" s="52">
        <f>VLOOKUP($G897,[1]食材檔!$B$1:$I$65536,7,FALSE)</f>
        <v>0</v>
      </c>
      <c r="N897" s="52">
        <f>VLOOKUP($G897,[1]食材檔!$B$1:$I$65536,8,FALSE)</f>
        <v>0</v>
      </c>
      <c r="O897" s="55" t="e">
        <f t="shared" si="50"/>
        <v>#DIV/0!</v>
      </c>
      <c r="P897" s="42">
        <f>VLOOKUP($G897,[1]食材檔!$B$1:$M$65536,11,FALSE)/100*H897</f>
        <v>0</v>
      </c>
    </row>
    <row r="898" spans="4:22">
      <c r="E898" s="52"/>
      <c r="F898" s="53"/>
      <c r="G898" s="53">
        <f>VLOOKUP($E$892,[1]明細總表!$C$1:$AB$65536,15,FALSE)</f>
        <v>0</v>
      </c>
      <c r="H898" s="53">
        <f>VLOOKUP($E$892,[1]明細總表!$C$1:$AB$65536,16,FALSE)</f>
        <v>0</v>
      </c>
      <c r="I898" s="52">
        <f>VLOOKUP($G898,[1]食材檔!$B$1:$I$65536,3,FALSE)</f>
        <v>0</v>
      </c>
      <c r="J898" s="54" t="e">
        <f t="shared" si="51"/>
        <v>#DIV/0!</v>
      </c>
      <c r="K898" s="54"/>
      <c r="L898" s="52">
        <f>VLOOKUP($G898,[1]食材檔!$B$1:$I$65536,4,FALSE)</f>
        <v>0</v>
      </c>
      <c r="M898" s="52">
        <f>VLOOKUP($G898,[1]食材檔!$B$1:$I$65536,7,FALSE)</f>
        <v>0</v>
      </c>
      <c r="N898" s="52">
        <f>VLOOKUP($G898,[1]食材檔!$B$1:$I$65536,8,FALSE)</f>
        <v>0</v>
      </c>
      <c r="O898" s="55" t="e">
        <f t="shared" si="50"/>
        <v>#DIV/0!</v>
      </c>
      <c r="P898" s="42">
        <f>VLOOKUP($G898,[1]食材檔!$B$1:$M$65536,11,FALSE)/100*H898</f>
        <v>0</v>
      </c>
    </row>
    <row r="899" spans="4:22">
      <c r="E899" s="52"/>
      <c r="F899" s="53"/>
      <c r="G899" s="53">
        <f>VLOOKUP($E$892,[1]明細總表!$C$1:$AB$65536,17,FALSE)</f>
        <v>0</v>
      </c>
      <c r="H899" s="53">
        <f>VLOOKUP($E$892,[1]明細總表!$C$1:$AB$65536,18,FALSE)</f>
        <v>0</v>
      </c>
      <c r="I899" s="52">
        <f>VLOOKUP($G899,[1]食材檔!$B$1:$I$65536,3,FALSE)</f>
        <v>0</v>
      </c>
      <c r="J899" s="54" t="e">
        <f t="shared" si="51"/>
        <v>#DIV/0!</v>
      </c>
      <c r="K899" s="54"/>
      <c r="L899" s="52">
        <f>VLOOKUP($G899,[1]食材檔!$B$1:$I$65536,4,FALSE)</f>
        <v>0</v>
      </c>
      <c r="M899" s="52">
        <f>VLOOKUP($G899,[1]食材檔!$B$1:$I$65536,7,FALSE)</f>
        <v>0</v>
      </c>
      <c r="N899" s="52">
        <f>VLOOKUP($G899,[1]食材檔!$B$1:$I$65536,8,FALSE)</f>
        <v>0</v>
      </c>
      <c r="O899" s="55" t="e">
        <f t="shared" si="50"/>
        <v>#DIV/0!</v>
      </c>
      <c r="P899" s="42">
        <f>VLOOKUP($G899,[1]食材檔!$B$1:$M$65536,11,FALSE)/100*H899</f>
        <v>0</v>
      </c>
    </row>
    <row r="900" spans="4:22">
      <c r="E900" s="52"/>
      <c r="F900" s="53"/>
      <c r="G900" s="53">
        <f>VLOOKUP($E$892,[1]明細總表!$C$1:$AB$65536,19,FALSE)</f>
        <v>0</v>
      </c>
      <c r="H900" s="53">
        <f>VLOOKUP($E$892,[1]明細總表!$C$1:$AB$65536,20,FALSE)</f>
        <v>0</v>
      </c>
      <c r="I900" s="52">
        <f>VLOOKUP($G900,[1]食材檔!$B$1:$I$65536,3,FALSE)</f>
        <v>0</v>
      </c>
      <c r="J900" s="54" t="e">
        <f t="shared" si="51"/>
        <v>#DIV/0!</v>
      </c>
      <c r="K900" s="54"/>
      <c r="L900" s="52">
        <f>VLOOKUP($G900,[1]食材檔!$B$1:$I$65536,4,FALSE)</f>
        <v>0</v>
      </c>
      <c r="M900" s="52">
        <f>VLOOKUP($G900,[1]食材檔!$B$1:$I$65536,7,FALSE)</f>
        <v>0</v>
      </c>
      <c r="N900" s="52">
        <f>VLOOKUP($G900,[1]食材檔!$B$1:$I$65536,8,FALSE)</f>
        <v>0</v>
      </c>
      <c r="O900" s="55" t="e">
        <f t="shared" si="50"/>
        <v>#DIV/0!</v>
      </c>
      <c r="P900" s="42">
        <f>VLOOKUP($G900,[1]食材檔!$B$1:$M$65536,11,FALSE)/100*H900</f>
        <v>0</v>
      </c>
    </row>
    <row r="901" spans="4:22">
      <c r="E901" s="52"/>
      <c r="F901" s="53"/>
      <c r="G901" s="53">
        <f>VLOOKUP($E$892,[1]明細總表!$C$1:$AB$65536,21,FALSE)</f>
        <v>0</v>
      </c>
      <c r="H901" s="53">
        <f>VLOOKUP($E$892,[1]明細總表!$C$1:$AB$65536,22,FALSE)</f>
        <v>0</v>
      </c>
      <c r="I901" s="52">
        <f>VLOOKUP($G901,[1]食材檔!$B$1:$I$65536,3,FALSE)</f>
        <v>0</v>
      </c>
      <c r="J901" s="54" t="e">
        <f t="shared" si="51"/>
        <v>#DIV/0!</v>
      </c>
      <c r="K901" s="54"/>
      <c r="L901" s="52">
        <f>VLOOKUP($G901,[1]食材檔!$B$1:$I$65536,4,FALSE)</f>
        <v>0</v>
      </c>
      <c r="M901" s="52">
        <f>VLOOKUP($G901,[1]食材檔!$B$1:$I$65536,7,FALSE)</f>
        <v>0</v>
      </c>
      <c r="N901" s="52">
        <f>VLOOKUP($G901,[1]食材檔!$B$1:$I$65536,8,FALSE)</f>
        <v>0</v>
      </c>
      <c r="O901" s="55" t="e">
        <f t="shared" si="50"/>
        <v>#DIV/0!</v>
      </c>
      <c r="P901" s="42">
        <f>VLOOKUP($G901,[1]食材檔!$B$1:$M$65536,11,FALSE)/100*H901</f>
        <v>0</v>
      </c>
    </row>
    <row r="902" spans="4:22">
      <c r="D902" s="13">
        <f>SUM(H902:H906)</f>
        <v>70.5</v>
      </c>
      <c r="E902" s="38" t="str">
        <f>VLOOKUP(G878,[1]麗山菜單!B22:H22,6,FALSE)</f>
        <v>蔥酥油菜</v>
      </c>
      <c r="F902" s="39">
        <f>VLOOKUP($E$902,[1]明細總表!$C$1:$AB$65536,2,FALSE)</f>
        <v>2</v>
      </c>
      <c r="G902" s="39" t="str">
        <f>VLOOKUP($E$902,[1]明細總表!$C$1:$AB$65536,3,FALSE)</f>
        <v>油菜(切)</v>
      </c>
      <c r="H902" s="39">
        <f>VLOOKUP($E$902,[1]明細總表!$C$1:$AB$65536,4,FALSE)</f>
        <v>70</v>
      </c>
      <c r="I902" s="38">
        <f>VLOOKUP($G902,[1]食材檔!$B$1:$I$65536,3,FALSE)</f>
        <v>1000</v>
      </c>
      <c r="J902" s="56">
        <f t="shared" si="51"/>
        <v>159.53</v>
      </c>
      <c r="K902" s="56"/>
      <c r="L902" s="38" t="str">
        <f>VLOOKUP($G902,[1]食材檔!$B$1:$I$65536,4,FALSE)</f>
        <v>kg</v>
      </c>
      <c r="M902" s="38">
        <f>VLOOKUP($G902,[1]食材檔!$B$1:$I$65536,7,FALSE)</f>
        <v>100</v>
      </c>
      <c r="N902" s="38">
        <f>VLOOKUP($G902,[1]食材檔!$B$1:$I$65536,8,FALSE)</f>
        <v>3</v>
      </c>
      <c r="O902" s="41">
        <f t="shared" si="50"/>
        <v>0.7</v>
      </c>
      <c r="P902" s="42">
        <f>VLOOKUP($G902,[1]食材檔!$B$1:$M$65536,11,FALSE)/100*H902</f>
        <v>61.6</v>
      </c>
      <c r="V902" s="57">
        <f>E877/E878*J902</f>
        <v>80.36</v>
      </c>
    </row>
    <row r="903" spans="4:22">
      <c r="E903" s="38"/>
      <c r="F903" s="39"/>
      <c r="G903" s="39" t="str">
        <f>VLOOKUP($E$902,[1]明細總表!$C$1:$AB$65536,5,FALSE)</f>
        <v>紅蔥末</v>
      </c>
      <c r="H903" s="39">
        <f>VLOOKUP($E$902,[1]明細總表!$C$1:$AB$65536,6,FALSE)</f>
        <v>0.5</v>
      </c>
      <c r="I903" s="38">
        <f>VLOOKUP($G903,[1]食材檔!$B$1:$I$65536,3,FALSE)</f>
        <v>1000</v>
      </c>
      <c r="J903" s="56">
        <f t="shared" si="51"/>
        <v>1.1395</v>
      </c>
      <c r="K903" s="56"/>
      <c r="L903" s="38" t="str">
        <f>VLOOKUP($G903,[1]食材檔!$B$1:$I$65536,4,FALSE)</f>
        <v>kg</v>
      </c>
      <c r="M903" s="38">
        <f>VLOOKUP($G903,[1]食材檔!$B$1:$I$65536,7,FALSE)</f>
        <v>100</v>
      </c>
      <c r="N903" s="38">
        <f>VLOOKUP($G903,[1]食材檔!$B$1:$I$65536,8,FALSE)</f>
        <v>3</v>
      </c>
      <c r="O903" s="41">
        <f t="shared" si="50"/>
        <v>5.0000000000000001E-3</v>
      </c>
      <c r="P903" s="42">
        <f>VLOOKUP($G903,[1]食材檔!$B$1:$M$65536,11,FALSE)/100*H903</f>
        <v>0.105</v>
      </c>
      <c r="V903" s="58">
        <f>F877/E878*J902</f>
        <v>79.17</v>
      </c>
    </row>
    <row r="904" spans="4:22">
      <c r="E904" s="38"/>
      <c r="F904" s="39"/>
      <c r="G904" s="39">
        <f>VLOOKUP($E$902,[1]明細總表!$C$1:$AB$65536,7,FALSE)</f>
        <v>0</v>
      </c>
      <c r="H904" s="39">
        <f>VLOOKUP($E$902,[1]明細總表!$C$1:$AB$65536,8,FALSE)</f>
        <v>0</v>
      </c>
      <c r="I904" s="38">
        <f>VLOOKUP($G904,[1]食材檔!$B$1:$I$65536,3,FALSE)</f>
        <v>0</v>
      </c>
      <c r="J904" s="56" t="e">
        <f t="shared" si="51"/>
        <v>#DIV/0!</v>
      </c>
      <c r="K904" s="56"/>
      <c r="L904" s="38">
        <f>VLOOKUP($G904,[1]食材檔!$B$1:$I$65536,4,FALSE)</f>
        <v>0</v>
      </c>
      <c r="M904" s="38">
        <f>VLOOKUP($G904,[1]食材檔!$B$1:$I$65536,7,FALSE)</f>
        <v>0</v>
      </c>
      <c r="N904" s="38">
        <f>VLOOKUP($G904,[1]食材檔!$B$1:$I$65536,8,FALSE)</f>
        <v>0</v>
      </c>
      <c r="O904" s="41" t="e">
        <f t="shared" si="50"/>
        <v>#DIV/0!</v>
      </c>
      <c r="P904" s="42">
        <f>VLOOKUP($G904,[1]食材檔!$B$1:$M$65536,11,FALSE)/100*H904</f>
        <v>0</v>
      </c>
    </row>
    <row r="905" spans="4:22">
      <c r="E905" s="38"/>
      <c r="F905" s="39"/>
      <c r="G905" s="39">
        <f>VLOOKUP($E$902,[1]明細總表!$C$1:$AB$65536,9,FALSE)</f>
        <v>0</v>
      </c>
      <c r="H905" s="39">
        <f>VLOOKUP($E$902,[1]明細總表!$C$1:$AB$65536,10,FALSE)</f>
        <v>0</v>
      </c>
      <c r="I905" s="38">
        <f>VLOOKUP($G905,[1]食材檔!$B$1:$I$65536,3,FALSE)</f>
        <v>0</v>
      </c>
      <c r="J905" s="56" t="e">
        <f t="shared" si="51"/>
        <v>#DIV/0!</v>
      </c>
      <c r="K905" s="56"/>
      <c r="L905" s="38">
        <f>VLOOKUP($G905,[1]食材檔!$B$1:$I$65536,4,FALSE)</f>
        <v>0</v>
      </c>
      <c r="M905" s="38">
        <f>VLOOKUP($G905,[1]食材檔!$B$1:$I$65536,7,FALSE)</f>
        <v>0</v>
      </c>
      <c r="N905" s="38">
        <f>VLOOKUP($G905,[1]食材檔!$B$1:$I$65536,8,FALSE)</f>
        <v>0</v>
      </c>
      <c r="O905" s="41" t="e">
        <f t="shared" si="50"/>
        <v>#DIV/0!</v>
      </c>
      <c r="P905" s="42">
        <f>VLOOKUP($G905,[1]食材檔!$B$1:$M$65536,11,FALSE)/100*H905</f>
        <v>0</v>
      </c>
    </row>
    <row r="906" spans="4:22">
      <c r="E906" s="38"/>
      <c r="F906" s="39"/>
      <c r="G906" s="39">
        <f>VLOOKUP($E$902,[1]明細總表!$C$1:$AB$65536,11,FALSE)</f>
        <v>0</v>
      </c>
      <c r="H906" s="39">
        <f>VLOOKUP($E$902,[1]明細總表!$C$1:$AB$65536,12,FALSE)</f>
        <v>0</v>
      </c>
      <c r="I906" s="38">
        <f>VLOOKUP($G906,[1]食材檔!$B$1:$I$65536,3,FALSE)</f>
        <v>0</v>
      </c>
      <c r="J906" s="56" t="e">
        <f t="shared" si="51"/>
        <v>#DIV/0!</v>
      </c>
      <c r="K906" s="56"/>
      <c r="L906" s="38">
        <f>VLOOKUP($G906,[1]食材檔!$B$1:$I$65536,4,FALSE)</f>
        <v>0</v>
      </c>
      <c r="M906" s="38">
        <f>VLOOKUP($G906,[1]食材檔!$B$1:$I$65536,7,FALSE)</f>
        <v>0</v>
      </c>
      <c r="N906" s="38">
        <f>VLOOKUP($G906,[1]食材檔!$B$1:$I$65536,8,FALSE)</f>
        <v>0</v>
      </c>
      <c r="O906" s="41" t="e">
        <f t="shared" si="50"/>
        <v>#DIV/0!</v>
      </c>
      <c r="P906" s="42">
        <f>VLOOKUP($G906,[1]食材檔!$B$1:$M$65536,11,FALSE)/100*H906</f>
        <v>0</v>
      </c>
    </row>
    <row r="907" spans="4:22">
      <c r="D907" s="13">
        <f>SUM(H907:H916)</f>
        <v>35.299999999999997</v>
      </c>
      <c r="E907" s="52" t="str">
        <f>VLOOKUP(G878,[1]麗山菜單!B22:H22,7,FALSE)</f>
        <v>青木瓜大骨湯</v>
      </c>
      <c r="F907" s="53">
        <f>VLOOKUP($E$907,[1]明細總表!$C$1:$AB$65536,2,FALSE)</f>
        <v>3</v>
      </c>
      <c r="G907" s="53" t="str">
        <f>VLOOKUP($E$907,[1]明細總表!$C$1:$AB$65536,3,FALSE)</f>
        <v>青木瓜片丁</v>
      </c>
      <c r="H907" s="53">
        <f>VLOOKUP($E$907,[1]明細總表!$C$1:$AB$65536,4,FALSE)+5</f>
        <v>30</v>
      </c>
      <c r="I907" s="52">
        <f>VLOOKUP($G907,[1]食材檔!$B$1:$I$65536,3,FALSE)</f>
        <v>1000</v>
      </c>
      <c r="J907" s="54">
        <f t="shared" si="51"/>
        <v>68.37</v>
      </c>
      <c r="K907" s="54"/>
      <c r="L907" s="52" t="str">
        <f>VLOOKUP($G907,[1]食材檔!$B$1:$I$65536,4,FALSE)</f>
        <v>kg</v>
      </c>
      <c r="M907" s="52">
        <f>VLOOKUP($G907,[1]食材檔!$B$1:$I$65536,7,FALSE)</f>
        <v>100</v>
      </c>
      <c r="N907" s="52">
        <f>VLOOKUP($G907,[1]食材檔!$B$1:$I$65536,8,FALSE)</f>
        <v>3</v>
      </c>
      <c r="O907" s="55">
        <f t="shared" si="50"/>
        <v>0.3</v>
      </c>
      <c r="P907" s="42">
        <f>VLOOKUP($G907,[1]食材檔!$B$1:$M$65536,11,FALSE)/100*H907</f>
        <v>9.3000000000000007</v>
      </c>
    </row>
    <row r="908" spans="4:22">
      <c r="E908" s="52"/>
      <c r="F908" s="53"/>
      <c r="G908" s="53" t="str">
        <f>VLOOKUP($E$907,[1]明細總表!$C$1:$AB$65536,5,FALSE)</f>
        <v>大骨</v>
      </c>
      <c r="H908" s="53">
        <f>VLOOKUP($E$907,[1]明細總表!$C$1:$AB$65536,6,FALSE)</f>
        <v>5</v>
      </c>
      <c r="I908" s="52">
        <f>VLOOKUP($G908,[1]食材檔!$B$1:$I$65536,3,FALSE)</f>
        <v>1000</v>
      </c>
      <c r="J908" s="54">
        <f t="shared" si="51"/>
        <v>11.395</v>
      </c>
      <c r="K908" s="54"/>
      <c r="L908" s="52" t="str">
        <f>VLOOKUP($G908,[1]食材檔!$B$1:$I$65536,4,FALSE)</f>
        <v>kg</v>
      </c>
      <c r="M908" s="52">
        <f>VLOOKUP($G908,[1]食材檔!$B$1:$I$65536,7,FALSE)</f>
        <v>35</v>
      </c>
      <c r="N908" s="52">
        <f>VLOOKUP($G908,[1]食材檔!$B$1:$I$65536,8,FALSE)</f>
        <v>2</v>
      </c>
      <c r="O908" s="55">
        <f t="shared" si="50"/>
        <v>0.14285714285714285</v>
      </c>
      <c r="P908" s="42">
        <f>VLOOKUP($G908,[1]食材檔!$B$1:$M$65536,11,FALSE)/100*H908</f>
        <v>0</v>
      </c>
    </row>
    <row r="909" spans="4:22">
      <c r="E909" s="52"/>
      <c r="F909" s="53"/>
      <c r="G909" s="53" t="str">
        <f>VLOOKUP($E$907,[1]明細總表!$C$1:$AB$65536,7,FALSE)</f>
        <v>枸杞</v>
      </c>
      <c r="H909" s="53">
        <f>VLOOKUP($E$907,[1]明細總表!$C$1:$AB$65536,8,FALSE)</f>
        <v>0.3</v>
      </c>
      <c r="I909" s="52">
        <f>VLOOKUP($G909,[1]食材檔!$B$1:$I$65536,3,FALSE)</f>
        <v>600</v>
      </c>
      <c r="J909" s="54">
        <f t="shared" si="51"/>
        <v>1.1395</v>
      </c>
      <c r="K909" s="54"/>
      <c r="L909" s="52" t="str">
        <f>VLOOKUP($G909,[1]食材檔!$B$1:$I$65536,4,FALSE)</f>
        <v>斤</v>
      </c>
      <c r="M909" s="52">
        <f>VLOOKUP($G909,[1]食材檔!$B$1:$I$65536,7,FALSE)</f>
        <v>0</v>
      </c>
      <c r="N909" s="52">
        <f>VLOOKUP($G909,[1]食材檔!$B$1:$I$65536,8,FALSE)</f>
        <v>0</v>
      </c>
      <c r="O909" s="55" t="e">
        <f t="shared" si="50"/>
        <v>#DIV/0!</v>
      </c>
      <c r="P909" s="42">
        <f>VLOOKUP($G909,[1]食材檔!$B$1:$M$65536,11,FALSE)/100*H909</f>
        <v>0</v>
      </c>
    </row>
    <row r="910" spans="4:22">
      <c r="E910" s="52"/>
      <c r="F910" s="53"/>
      <c r="G910" s="53">
        <f>VLOOKUP($E$907,[1]明細總表!$C$1:$AB$65536,9,FALSE)</f>
        <v>0</v>
      </c>
      <c r="H910" s="53">
        <f>VLOOKUP($E$907,[1]明細總表!$C$1:$AB$65536,10,FALSE)</f>
        <v>0</v>
      </c>
      <c r="I910" s="52">
        <f>VLOOKUP($G910,[1]食材檔!$B$1:$I$65536,3,FALSE)</f>
        <v>0</v>
      </c>
      <c r="J910" s="54" t="e">
        <f t="shared" si="51"/>
        <v>#DIV/0!</v>
      </c>
      <c r="K910" s="54"/>
      <c r="L910" s="52">
        <f>VLOOKUP($G910,[1]食材檔!$B$1:$I$65536,4,FALSE)</f>
        <v>0</v>
      </c>
      <c r="M910" s="52">
        <f>VLOOKUP($G910,[1]食材檔!$B$1:$I$65536,7,FALSE)</f>
        <v>0</v>
      </c>
      <c r="N910" s="52">
        <f>VLOOKUP($G910,[1]食材檔!$B$1:$I$65536,8,FALSE)</f>
        <v>0</v>
      </c>
      <c r="O910" s="55" t="e">
        <f t="shared" si="50"/>
        <v>#DIV/0!</v>
      </c>
      <c r="P910" s="42">
        <f>VLOOKUP($G910,[1]食材檔!$B$1:$M$65536,11,FALSE)/100*H910</f>
        <v>0</v>
      </c>
    </row>
    <row r="911" spans="4:22">
      <c r="E911" s="52"/>
      <c r="F911" s="53"/>
      <c r="G911" s="53">
        <f>VLOOKUP($E$907,[1]明細總表!$C$1:$AB$65536,11,FALSE)</f>
        <v>0</v>
      </c>
      <c r="H911" s="53">
        <f>VLOOKUP($E$907,[1]明細總表!$C$1:$AB$65536,12,FALSE)</f>
        <v>0</v>
      </c>
      <c r="I911" s="52">
        <f>VLOOKUP($G911,[1]食材檔!$B$1:$I$65536,3,FALSE)</f>
        <v>0</v>
      </c>
      <c r="J911" s="54" t="e">
        <f t="shared" si="51"/>
        <v>#DIV/0!</v>
      </c>
      <c r="K911" s="54"/>
      <c r="L911" s="52">
        <f>VLOOKUP($G911,[1]食材檔!$B$1:$I$65536,4,FALSE)</f>
        <v>0</v>
      </c>
      <c r="M911" s="52">
        <f>VLOOKUP($G911,[1]食材檔!$B$1:$I$65536,7,FALSE)</f>
        <v>0</v>
      </c>
      <c r="N911" s="52">
        <f>VLOOKUP($G911,[1]食材檔!$B$1:$I$65536,8,FALSE)</f>
        <v>0</v>
      </c>
      <c r="O911" s="55" t="e">
        <f t="shared" si="50"/>
        <v>#DIV/0!</v>
      </c>
      <c r="P911" s="42">
        <f>VLOOKUP($G911,[1]食材檔!$B$1:$M$65536,11,FALSE)/100*H911</f>
        <v>0</v>
      </c>
    </row>
    <row r="912" spans="4:22">
      <c r="E912" s="52"/>
      <c r="F912" s="53"/>
      <c r="G912" s="53">
        <f>VLOOKUP($E$907,[1]明細總表!$C$1:$AB$65536,13,FALSE)</f>
        <v>0</v>
      </c>
      <c r="H912" s="53">
        <f>VLOOKUP($E$907,[1]明細總表!$C$1:$AB$65536,14,FALSE)</f>
        <v>0</v>
      </c>
      <c r="I912" s="52">
        <f>VLOOKUP($G912,[1]食材檔!$B$1:$I$65536,3,FALSE)</f>
        <v>0</v>
      </c>
      <c r="J912" s="54" t="e">
        <f t="shared" si="51"/>
        <v>#DIV/0!</v>
      </c>
      <c r="K912" s="54"/>
      <c r="L912" s="52">
        <f>VLOOKUP($G912,[1]食材檔!$B$1:$I$65536,4,FALSE)</f>
        <v>0</v>
      </c>
      <c r="M912" s="52">
        <f>VLOOKUP($G912,[1]食材檔!$B$1:$I$65536,7,FALSE)</f>
        <v>0</v>
      </c>
      <c r="N912" s="52">
        <f>VLOOKUP($G912,[1]食材檔!$B$1:$I$65536,8,FALSE)</f>
        <v>0</v>
      </c>
      <c r="O912" s="55" t="e">
        <f t="shared" si="50"/>
        <v>#DIV/0!</v>
      </c>
      <c r="P912" s="42">
        <f>VLOOKUP($G912,[1]食材檔!$B$1:$M$65536,11,FALSE)/100*H912</f>
        <v>0</v>
      </c>
    </row>
    <row r="913" spans="4:21">
      <c r="E913" s="52"/>
      <c r="F913" s="53"/>
      <c r="G913" s="53">
        <f>VLOOKUP($E$907,[1]明細總表!$C$1:$AB$65536,15,FALSE)</f>
        <v>0</v>
      </c>
      <c r="H913" s="53">
        <f>VLOOKUP($E$907,[1]明細總表!$C$1:$AB$65536,16,FALSE)</f>
        <v>0</v>
      </c>
      <c r="I913" s="52">
        <f>VLOOKUP($G913,[1]食材檔!$B$1:$I$65536,3,FALSE)</f>
        <v>0</v>
      </c>
      <c r="J913" s="54" t="e">
        <f t="shared" si="51"/>
        <v>#DIV/0!</v>
      </c>
      <c r="K913" s="54"/>
      <c r="L913" s="52">
        <f>VLOOKUP($G913,[1]食材檔!$B$1:$I$65536,4,FALSE)</f>
        <v>0</v>
      </c>
      <c r="M913" s="52">
        <f>VLOOKUP($G913,[1]食材檔!$B$1:$I$65536,7,FALSE)</f>
        <v>0</v>
      </c>
      <c r="N913" s="52">
        <f>VLOOKUP($G913,[1]食材檔!$B$1:$I$65536,8,FALSE)</f>
        <v>0</v>
      </c>
      <c r="O913" s="55" t="e">
        <f t="shared" si="50"/>
        <v>#DIV/0!</v>
      </c>
      <c r="P913" s="42">
        <f>VLOOKUP($G913,[1]食材檔!$B$1:$M$65536,11,FALSE)/100*H913</f>
        <v>0</v>
      </c>
    </row>
    <row r="914" spans="4:21">
      <c r="E914" s="52"/>
      <c r="F914" s="53"/>
      <c r="G914" s="53">
        <f>VLOOKUP($E$907,[1]明細總表!$C$1:$AB$65536,17,FALSE)</f>
        <v>0</v>
      </c>
      <c r="H914" s="53">
        <f>VLOOKUP($E$907,[1]明細總表!$C$1:$AB$65536,18,FALSE)</f>
        <v>0</v>
      </c>
      <c r="I914" s="52">
        <f>VLOOKUP($G914,[1]食材檔!$B$1:$I$65536,3,FALSE)</f>
        <v>0</v>
      </c>
      <c r="J914" s="54" t="e">
        <f t="shared" si="51"/>
        <v>#DIV/0!</v>
      </c>
      <c r="K914" s="54"/>
      <c r="L914" s="52">
        <f>VLOOKUP($G914,[1]食材檔!$B$1:$I$65536,4,FALSE)</f>
        <v>0</v>
      </c>
      <c r="M914" s="52">
        <f>VLOOKUP($G914,[1]食材檔!$B$1:$I$65536,7,FALSE)</f>
        <v>0</v>
      </c>
      <c r="N914" s="52">
        <f>VLOOKUP($G914,[1]食材檔!$B$1:$I$65536,8,FALSE)</f>
        <v>0</v>
      </c>
      <c r="O914" s="55" t="e">
        <f t="shared" si="50"/>
        <v>#DIV/0!</v>
      </c>
      <c r="P914" s="42">
        <f>VLOOKUP($G914,[1]食材檔!$B$1:$M$65536,11,FALSE)/100*H914</f>
        <v>0</v>
      </c>
    </row>
    <row r="915" spans="4:21">
      <c r="E915" s="52"/>
      <c r="F915" s="53"/>
      <c r="G915" s="53">
        <f>VLOOKUP($E$907,[1]明細總表!$C$1:$AB$65536,19,FALSE)</f>
        <v>0</v>
      </c>
      <c r="H915" s="53">
        <f>VLOOKUP($E$907,[1]明細總表!$C$1:$AB$65536,20,FALSE)</f>
        <v>0</v>
      </c>
      <c r="I915" s="52">
        <f>VLOOKUP($G915,[1]食材檔!$B$1:$I$65536,3,FALSE)</f>
        <v>0</v>
      </c>
      <c r="J915" s="54" t="e">
        <f t="shared" si="51"/>
        <v>#DIV/0!</v>
      </c>
      <c r="K915" s="54"/>
      <c r="L915" s="52">
        <f>VLOOKUP($G915,[1]食材檔!$B$1:$I$65536,4,FALSE)</f>
        <v>0</v>
      </c>
      <c r="M915" s="52">
        <f>VLOOKUP($G915,[1]食材檔!$B$1:$I$65536,7,FALSE)</f>
        <v>0</v>
      </c>
      <c r="N915" s="52">
        <f>VLOOKUP($G915,[1]食材檔!$B$1:$I$65536,8,FALSE)</f>
        <v>0</v>
      </c>
      <c r="O915" s="55" t="e">
        <f t="shared" si="50"/>
        <v>#DIV/0!</v>
      </c>
      <c r="P915" s="42">
        <f>VLOOKUP($G915,[1]食材檔!$B$1:$M$65536,11,FALSE)/100*H915</f>
        <v>0</v>
      </c>
    </row>
    <row r="916" spans="4:21">
      <c r="E916" s="52"/>
      <c r="F916" s="53"/>
      <c r="G916" s="53">
        <f>VLOOKUP($E$907,[1]明細總表!$C$1:$AB$65536,21,FALSE)</f>
        <v>0</v>
      </c>
      <c r="H916" s="53">
        <f>VLOOKUP($E$907,[1]明細總表!$C$1:$AB$65536,22,FALSE)</f>
        <v>0</v>
      </c>
      <c r="I916" s="52">
        <f>VLOOKUP($G916,[1]食材檔!$B$1:$I$65536,3,FALSE)</f>
        <v>0</v>
      </c>
      <c r="J916" s="54" t="e">
        <f t="shared" si="51"/>
        <v>#DIV/0!</v>
      </c>
      <c r="K916" s="54"/>
      <c r="L916" s="52">
        <f>VLOOKUP($G916,[1]食材檔!$B$1:$I$65536,4,FALSE)</f>
        <v>0</v>
      </c>
      <c r="M916" s="52">
        <f>VLOOKUP($G916,[1]食材檔!$B$1:$I$65536,7,FALSE)</f>
        <v>0</v>
      </c>
      <c r="N916" s="52">
        <f>VLOOKUP($G916,[1]食材檔!$B$1:$I$65536,8,FALSE)</f>
        <v>0</v>
      </c>
      <c r="O916" s="55" t="e">
        <f t="shared" si="50"/>
        <v>#DIV/0!</v>
      </c>
      <c r="P916" s="42">
        <f>VLOOKUP($G916,[1]食材檔!$B$1:$M$65536,11,FALSE)/100*H916</f>
        <v>0</v>
      </c>
    </row>
    <row r="917" spans="4:21">
      <c r="D917" s="13">
        <f>SUM(H917:H919)</f>
        <v>80</v>
      </c>
      <c r="E917" s="38" t="str">
        <f>VLOOKUP(G878,[1]麗山菜單!B22:H22,3,FALSE)</f>
        <v>雜糧飯</v>
      </c>
      <c r="F917" s="39">
        <f>VLOOKUP($E$917,[1]明細總表!$C$1:$AB$65536,2,FALSE)</f>
        <v>2</v>
      </c>
      <c r="G917" s="39" t="str">
        <f>VLOOKUP($E$917,[1]明細總表!$C$1:$AB$65536,3,FALSE)</f>
        <v>白米</v>
      </c>
      <c r="H917" s="39">
        <f>VLOOKUP($E$917,[1]明細總表!$C$1:$AB$65536,4,FALSE)</f>
        <v>65</v>
      </c>
      <c r="I917" s="38">
        <f>VLOOKUP($G917,[1]食材檔!$B$1:$I$65536,3,FALSE)</f>
        <v>1000</v>
      </c>
      <c r="J917" s="56">
        <f t="shared" si="51"/>
        <v>148.13499999999999</v>
      </c>
      <c r="K917" s="56"/>
      <c r="L917" s="38" t="str">
        <f>VLOOKUP($G917,[1]食材檔!$B$1:$I$65536,4,FALSE)</f>
        <v>kg</v>
      </c>
      <c r="M917" s="38">
        <f>VLOOKUP($G917,[1]食材檔!$B$1:$I$65536,7,FALSE)</f>
        <v>20</v>
      </c>
      <c r="N917" s="38">
        <f>VLOOKUP($G917,[1]食材檔!$B$1:$I$65536,8,FALSE)</f>
        <v>1</v>
      </c>
      <c r="O917" s="41">
        <f t="shared" si="50"/>
        <v>3.25</v>
      </c>
      <c r="P917" s="42">
        <f>VLOOKUP($G917,[1]食材檔!$B$1:$M$65536,11,FALSE)/100*H917</f>
        <v>3.25</v>
      </c>
    </row>
    <row r="918" spans="4:21">
      <c r="E918" s="38"/>
      <c r="F918" s="39"/>
      <c r="G918" s="39" t="str">
        <f>VLOOKUP($E$917,[1]明細總表!$C$1:$AB$65536,5,FALSE)</f>
        <v>雜糧</v>
      </c>
      <c r="H918" s="39">
        <f>VLOOKUP($E$917,[1]明細總表!$C$1:$AB$65536,6,FALSE)</f>
        <v>15</v>
      </c>
      <c r="I918" s="38">
        <f>VLOOKUP($G918,[1]食材檔!$B$1:$I$65536,3,FALSE)</f>
        <v>1000</v>
      </c>
      <c r="J918" s="56">
        <f t="shared" si="51"/>
        <v>34.185000000000002</v>
      </c>
      <c r="K918" s="56"/>
      <c r="L918" s="38" t="str">
        <f>VLOOKUP($G918,[1]食材檔!$B$1:$I$65536,4,FALSE)</f>
        <v>kg</v>
      </c>
      <c r="M918" s="38">
        <f>VLOOKUP($G918,[1]食材檔!$B$1:$I$65536,7,FALSE)</f>
        <v>20</v>
      </c>
      <c r="N918" s="38">
        <f>VLOOKUP($G918,[1]食材檔!$B$1:$I$65536,8,FALSE)</f>
        <v>1</v>
      </c>
      <c r="O918" s="41">
        <f t="shared" si="50"/>
        <v>0.75</v>
      </c>
      <c r="P918" s="42">
        <f>VLOOKUP($G918,[1]食材檔!$B$1:$M$65536,11,FALSE)/100*H918</f>
        <v>1.5</v>
      </c>
    </row>
    <row r="919" spans="4:21">
      <c r="E919" s="38" t="s">
        <v>115</v>
      </c>
      <c r="F919" s="39">
        <v>1</v>
      </c>
      <c r="G919" s="39" t="s">
        <v>116</v>
      </c>
      <c r="H919" s="39">
        <f>J919*1000/E878</f>
        <v>0</v>
      </c>
      <c r="I919" s="38"/>
      <c r="J919" s="56"/>
      <c r="K919" s="56"/>
      <c r="L919" s="38" t="s">
        <v>29</v>
      </c>
      <c r="M919" s="38">
        <v>5</v>
      </c>
      <c r="N919" s="38">
        <v>6</v>
      </c>
      <c r="O919" s="41">
        <f t="shared" si="50"/>
        <v>0</v>
      </c>
      <c r="P919" s="42">
        <f>VLOOKUP($G919,[1]食材檔!$B$1:$M$65536,11,FALSE)/100*H919</f>
        <v>0</v>
      </c>
    </row>
    <row r="920" spans="4:21">
      <c r="E920" s="52" t="s">
        <v>117</v>
      </c>
      <c r="F920" s="53"/>
      <c r="G920" s="53" t="s">
        <v>118</v>
      </c>
      <c r="H920" s="52"/>
      <c r="I920" s="52"/>
      <c r="J920" s="54"/>
      <c r="K920" s="54"/>
      <c r="L920" s="52" t="s">
        <v>29</v>
      </c>
      <c r="M920" s="52"/>
      <c r="N920" s="52"/>
      <c r="O920" s="55"/>
      <c r="P920" s="42">
        <f>VLOOKUP($G920,[1]食材檔!$B$1:$M$65536,11,FALSE)/100*H920</f>
        <v>0</v>
      </c>
    </row>
    <row r="921" spans="4:21">
      <c r="E921" s="52"/>
      <c r="F921" s="53"/>
      <c r="G921" s="53" t="s">
        <v>31</v>
      </c>
      <c r="H921" s="52"/>
      <c r="I921" s="52"/>
      <c r="J921" s="54"/>
      <c r="K921" s="54"/>
      <c r="L921" s="52" t="s">
        <v>91</v>
      </c>
      <c r="M921" s="52"/>
      <c r="N921" s="52"/>
      <c r="O921" s="55"/>
      <c r="P921" s="42">
        <f>VLOOKUP($G921,[1]食材檔!$B$1:$M$65536,11,FALSE)/100*H921</f>
        <v>0</v>
      </c>
    </row>
    <row r="922" spans="4:21">
      <c r="E922" s="52"/>
      <c r="F922" s="53"/>
      <c r="G922" s="53" t="s">
        <v>8</v>
      </c>
      <c r="H922" s="52"/>
      <c r="I922" s="52"/>
      <c r="J922" s="54"/>
      <c r="K922" s="54"/>
      <c r="L922" s="52" t="s">
        <v>29</v>
      </c>
      <c r="M922" s="52"/>
      <c r="N922" s="52"/>
      <c r="O922" s="55"/>
      <c r="P922" s="42">
        <f>VLOOKUP($G922,[1]食材檔!$B$1:$M$65536,11,FALSE)/100*H922</f>
        <v>0</v>
      </c>
    </row>
    <row r="923" spans="4:21">
      <c r="D923" s="16"/>
      <c r="E923" s="19">
        <f>VLOOKUP($H$924,[1]人數!$L$1:$S$65536,6,FALSE)</f>
        <v>1264</v>
      </c>
      <c r="F923" s="20">
        <f>VLOOKUP($H$924,[1]人數!$L$1:$S$65536,7,FALSE)</f>
        <v>1573</v>
      </c>
      <c r="G923" s="21"/>
    </row>
    <row r="924" spans="4:21">
      <c r="D924" s="16"/>
      <c r="E924" s="4">
        <f>VLOOKUP($H$924,[1]人數!$L$1:$S$65536,8,FALSE)</f>
        <v>2837</v>
      </c>
      <c r="G924" s="22">
        <f>[1]麗山菜單!B23</f>
        <v>45075</v>
      </c>
      <c r="H924" s="23" t="str">
        <f>VLOOKUP(G4,[1]麗山菜單!A23:I23,3,TRUE)</f>
        <v>一</v>
      </c>
      <c r="J924" s="24"/>
      <c r="K924" s="24"/>
      <c r="L924" s="13" t="str">
        <f>VLOOKUP(G924,[1]麗山菜單!A23:I23,4,TRUE)</f>
        <v>蕎麥飯</v>
      </c>
    </row>
    <row r="925" spans="4:21">
      <c r="D925" s="61" t="s">
        <v>120</v>
      </c>
      <c r="E925" s="26" t="s">
        <v>0</v>
      </c>
      <c r="F925" s="7" t="s">
        <v>1</v>
      </c>
      <c r="G925" s="26" t="s">
        <v>121</v>
      </c>
      <c r="H925" s="26" t="s">
        <v>11</v>
      </c>
      <c r="I925" s="27" t="s">
        <v>97</v>
      </c>
      <c r="J925" s="28" t="s">
        <v>123</v>
      </c>
      <c r="K925" s="28"/>
      <c r="L925" s="29" t="s">
        <v>99</v>
      </c>
      <c r="M925" s="30" t="s">
        <v>124</v>
      </c>
      <c r="N925" s="31" t="s">
        <v>125</v>
      </c>
      <c r="O925" s="32" t="s">
        <v>17</v>
      </c>
      <c r="P925" s="33" t="s">
        <v>127</v>
      </c>
      <c r="Q925" s="13" t="s">
        <v>128</v>
      </c>
      <c r="R925" s="43">
        <f>SUMIFS(O926:O965,N926:N965,1)</f>
        <v>4.4615384615384617</v>
      </c>
      <c r="S925" s="35" t="s">
        <v>20</v>
      </c>
      <c r="T925" s="36">
        <f>R925*2+R926*7+R927*1+R930*8</f>
        <v>30.885299145299143</v>
      </c>
      <c r="U925" s="37">
        <f>T925*4/T928</f>
        <v>0.17145369948140293</v>
      </c>
    </row>
    <row r="926" spans="4:21">
      <c r="D926" s="13">
        <f>SUM(H926:H937)</f>
        <v>125.1</v>
      </c>
      <c r="E926" s="38" t="str">
        <f>VLOOKUP(G924,[1]麗山菜單!B23:H23,4,FALSE)</f>
        <v>椒鹽魚丁</v>
      </c>
      <c r="F926" s="39">
        <f>VLOOKUP($E$926,[1]明細總表!$C$1:$AB$65536,2,FALSE)</f>
        <v>3</v>
      </c>
      <c r="G926" s="39" t="str">
        <f>VLOOKUP($E$926,[1]明細總表!$C$1:$AB$65536,3,FALSE)</f>
        <v>旗魚丁</v>
      </c>
      <c r="H926" s="39">
        <f>VLOOKUP($E$926,[1]明細總表!$C$1:$AB$65536,4,FALSE)</f>
        <v>95</v>
      </c>
      <c r="I926" s="38">
        <f>VLOOKUP($G926,[1]食材檔!$B$1:$I$65536,3,FALSE)</f>
        <v>1000</v>
      </c>
      <c r="J926" s="56">
        <f>H926*$E$924/I926+180-(66*3)</f>
        <v>251.51499999999999</v>
      </c>
      <c r="K926" s="56"/>
      <c r="L926" s="38" t="str">
        <f>VLOOKUP($G926,[1]食材檔!$B$1:$I$65536,4,FALSE)</f>
        <v>kg</v>
      </c>
      <c r="M926" s="38">
        <f>VLOOKUP($G926,[1]食材檔!$B$1:$I$65536,7,FALSE)</f>
        <v>40</v>
      </c>
      <c r="N926" s="38">
        <f>VLOOKUP($G926,[1]食材檔!$B$1:$I$65536,8,FALSE)</f>
        <v>2</v>
      </c>
      <c r="O926" s="41">
        <f t="shared" ref="O926:O965" si="52">H926/M926</f>
        <v>2.375</v>
      </c>
      <c r="P926" s="42">
        <f>VLOOKUP($G926,[1]食材檔!$B$1:$M$65536,11,FALSE)/100*H926</f>
        <v>0</v>
      </c>
      <c r="Q926" s="13" t="s">
        <v>21</v>
      </c>
      <c r="R926" s="46">
        <f>SUMIFS(O926:O965,N926:N965,2)</f>
        <v>2.8781746031746027</v>
      </c>
      <c r="S926" s="35" t="s">
        <v>35</v>
      </c>
      <c r="T926" s="44">
        <f>R926*5+R929*5+R930*8</f>
        <v>25.890873015873012</v>
      </c>
      <c r="U926" s="37">
        <f>T926*9/T928</f>
        <v>0.32338826851263242</v>
      </c>
    </row>
    <row r="927" spans="4:21">
      <c r="E927" s="38"/>
      <c r="F927" s="39"/>
      <c r="G927" s="39" t="str">
        <f>VLOOKUP($E$926,[1]明細總表!$C$1:$AB$65536,5,FALSE)</f>
        <v>地瓜原件</v>
      </c>
      <c r="H927" s="39">
        <f>VLOOKUP($E$926,[1]明細總表!$C$1:$AB$65536,6,FALSE)</f>
        <v>30</v>
      </c>
      <c r="I927" s="38">
        <f>VLOOKUP($G927,[1]食材檔!$B$1:$I$65536,3,FALSE)</f>
        <v>1000</v>
      </c>
      <c r="J927" s="56">
        <f t="shared" ref="J927:J964" si="53">H927*$E$924/I927</f>
        <v>85.11</v>
      </c>
      <c r="K927" s="56"/>
      <c r="L927" s="38" t="str">
        <f>VLOOKUP($G927,[1]食材檔!$B$1:$I$65536,4,FALSE)</f>
        <v>kg</v>
      </c>
      <c r="M927" s="38">
        <f>VLOOKUP($G927,[1]食材檔!$B$1:$I$65536,7,FALSE)</f>
        <v>65</v>
      </c>
      <c r="N927" s="38">
        <f>VLOOKUP($G927,[1]食材檔!$B$1:$I$65536,8,FALSE)</f>
        <v>1</v>
      </c>
      <c r="O927" s="41">
        <f t="shared" si="52"/>
        <v>0.46153846153846156</v>
      </c>
      <c r="P927" s="42">
        <f>VLOOKUP($G927,[1]食材檔!$B$1:$M$65536,11,FALSE)/100*H927</f>
        <v>7.5</v>
      </c>
      <c r="Q927" s="13" t="s">
        <v>9</v>
      </c>
      <c r="R927" s="46">
        <f>SUMIFS(O926:O965,N926:N965,3)</f>
        <v>1.8149999999999997</v>
      </c>
      <c r="S927" s="35" t="s">
        <v>23</v>
      </c>
      <c r="T927" s="44">
        <f>R925*15+R927*5+15+R930*12</f>
        <v>90.998076923076923</v>
      </c>
      <c r="U927" s="37">
        <f>T927*4/T928</f>
        <v>0.50515803200596465</v>
      </c>
    </row>
    <row r="928" spans="4:21">
      <c r="E928" s="38"/>
      <c r="F928" s="39"/>
      <c r="G928" s="39" t="str">
        <f>VLOOKUP($E$926,[1]明細總表!$C$1:$AB$65536,7,FALSE)</f>
        <v>胡椒鹽</v>
      </c>
      <c r="H928" s="39">
        <f>VLOOKUP($E$926,[1]明細總表!$C$1:$AB$65536,8,FALSE)</f>
        <v>0.1</v>
      </c>
      <c r="I928" s="38">
        <f>VLOOKUP($G928,[1]食材檔!$B$1:$I$65536,3,FALSE)</f>
        <v>600</v>
      </c>
      <c r="J928" s="56">
        <f t="shared" si="53"/>
        <v>0.47283333333333333</v>
      </c>
      <c r="K928" s="56"/>
      <c r="L928" s="38" t="str">
        <f>VLOOKUP($G928,[1]食材檔!$B$1:$I$65536,4,FALSE)</f>
        <v>盒</v>
      </c>
      <c r="M928" s="38">
        <f>VLOOKUP($G928,[1]食材檔!$B$1:$I$65536,7,FALSE)</f>
        <v>0</v>
      </c>
      <c r="N928" s="38">
        <f>VLOOKUP($G928,[1]食材檔!$B$1:$I$65536,8,FALSE)</f>
        <v>0</v>
      </c>
      <c r="O928" s="41" t="e">
        <f t="shared" si="52"/>
        <v>#DIV/0!</v>
      </c>
      <c r="P928" s="42">
        <f>VLOOKUP($G928,[1]食材檔!$B$1:$M$65536,11,FALSE)/100*H928</f>
        <v>0</v>
      </c>
      <c r="Q928" s="13" t="s">
        <v>6</v>
      </c>
      <c r="R928" s="46">
        <f>SUMIFS(O926:O965,N926:N965,4)+1</f>
        <v>1</v>
      </c>
      <c r="S928" s="47" t="s">
        <v>25</v>
      </c>
      <c r="T928" s="44">
        <f>T925*4+T926*9+T927*4</f>
        <v>720.55136141636137</v>
      </c>
      <c r="U928" s="37">
        <f>U925+U926+U927</f>
        <v>1</v>
      </c>
    </row>
    <row r="929" spans="4:18">
      <c r="E929" s="38"/>
      <c r="F929" s="39"/>
      <c r="G929" s="39">
        <f>VLOOKUP($E$926,[1]明細總表!$C$1:$AB$65536,9,FALSE)</f>
        <v>0</v>
      </c>
      <c r="H929" s="39">
        <f>VLOOKUP($E$926,[1]明細總表!$C$1:$AB$65536,10,FALSE)</f>
        <v>0</v>
      </c>
      <c r="I929" s="38">
        <f>VLOOKUP($G929,[1]食材檔!$B$1:$I$65536,3,FALSE)</f>
        <v>0</v>
      </c>
      <c r="J929" s="56" t="e">
        <f t="shared" si="53"/>
        <v>#DIV/0!</v>
      </c>
      <c r="K929" s="56"/>
      <c r="L929" s="38">
        <f>VLOOKUP($G929,[1]食材檔!$B$1:$I$65536,4,FALSE)</f>
        <v>0</v>
      </c>
      <c r="M929" s="38">
        <f>VLOOKUP($G929,[1]食材檔!$B$1:$I$65536,7,FALSE)</f>
        <v>0</v>
      </c>
      <c r="N929" s="38">
        <f>VLOOKUP($G929,[1]食材檔!$B$1:$I$65536,8,FALSE)</f>
        <v>0</v>
      </c>
      <c r="O929" s="41" t="e">
        <f t="shared" si="52"/>
        <v>#DIV/0!</v>
      </c>
      <c r="P929" s="42">
        <f>VLOOKUP($G929,[1]食材檔!$B$1:$M$65536,11,FALSE)/100*H929</f>
        <v>0</v>
      </c>
      <c r="Q929" s="13" t="s">
        <v>26</v>
      </c>
      <c r="R929" s="46">
        <f>SUMIFS(O926:O965,N926:N965,6)+2.3</f>
        <v>2.2999999999999998</v>
      </c>
    </row>
    <row r="930" spans="4:18">
      <c r="E930" s="38"/>
      <c r="F930" s="39"/>
      <c r="G930" s="39">
        <f>VLOOKUP($E$926,[1]明細總表!$C$1:$AB$65536,11,FALSE)</f>
        <v>0</v>
      </c>
      <c r="H930" s="39">
        <f>VLOOKUP($E$926,[1]明細總表!$C$1:$AB$65536,12,FALSE)</f>
        <v>0</v>
      </c>
      <c r="I930" s="38">
        <f>VLOOKUP($G930,[1]食材檔!$B$1:$I$65536,3,FALSE)</f>
        <v>0</v>
      </c>
      <c r="J930" s="56" t="e">
        <f t="shared" si="53"/>
        <v>#DIV/0!</v>
      </c>
      <c r="K930" s="56"/>
      <c r="L930" s="38">
        <f>VLOOKUP($G930,[1]食材檔!$B$1:$I$65536,4,FALSE)</f>
        <v>0</v>
      </c>
      <c r="M930" s="38">
        <f>VLOOKUP($G930,[1]食材檔!$B$1:$I$65536,7,FALSE)</f>
        <v>0</v>
      </c>
      <c r="N930" s="38">
        <f>VLOOKUP($G930,[1]食材檔!$B$1:$I$65536,8,FALSE)</f>
        <v>0</v>
      </c>
      <c r="O930" s="41" t="e">
        <f t="shared" si="52"/>
        <v>#DIV/0!</v>
      </c>
      <c r="P930" s="42">
        <f>VLOOKUP($G930,[1]食材檔!$B$1:$M$65536,11,FALSE)/100*H930</f>
        <v>0</v>
      </c>
      <c r="Q930" s="47" t="s">
        <v>27</v>
      </c>
      <c r="R930" s="48">
        <f>SUMIFS(O926:O965,N926:N965,5)</f>
        <v>0</v>
      </c>
    </row>
    <row r="931" spans="4:18">
      <c r="E931" s="38"/>
      <c r="F931" s="39"/>
      <c r="G931" s="39">
        <f>VLOOKUP($E$926,[1]明細總表!$C$1:$AB$65536,13,FALSE)</f>
        <v>0</v>
      </c>
      <c r="H931" s="39">
        <f>VLOOKUP($E$926,[1]明細總表!$C$1:$AB$65536,14,FALSE)</f>
        <v>0</v>
      </c>
      <c r="I931" s="38">
        <f>VLOOKUP($G931,[1]食材檔!$B$1:$I$65536,3,FALSE)</f>
        <v>0</v>
      </c>
      <c r="J931" s="56" t="e">
        <f t="shared" si="53"/>
        <v>#DIV/0!</v>
      </c>
      <c r="K931" s="56"/>
      <c r="L931" s="38">
        <f>VLOOKUP($G931,[1]食材檔!$B$1:$I$65536,4,FALSE)</f>
        <v>0</v>
      </c>
      <c r="M931" s="38">
        <f>VLOOKUP($G931,[1]食材檔!$B$1:$I$65536,7,FALSE)</f>
        <v>0</v>
      </c>
      <c r="N931" s="38">
        <f>VLOOKUP($G931,[1]食材檔!$B$1:$I$65536,8,FALSE)</f>
        <v>0</v>
      </c>
      <c r="O931" s="41" t="e">
        <f t="shared" si="52"/>
        <v>#DIV/0!</v>
      </c>
      <c r="P931" s="42">
        <f>VLOOKUP($G931,[1]食材檔!$B$1:$M$65536,11,FALSE)/100*H931</f>
        <v>0</v>
      </c>
      <c r="Q931" s="49" t="s">
        <v>18</v>
      </c>
      <c r="R931" s="50">
        <f>SUM(P926:P968)</f>
        <v>174.47</v>
      </c>
    </row>
    <row r="932" spans="4:18">
      <c r="E932" s="38"/>
      <c r="F932" s="39"/>
      <c r="G932" s="39">
        <f>VLOOKUP($E$926,[1]明細總表!$C$1:$AB$65536,15,FALSE)</f>
        <v>0</v>
      </c>
      <c r="H932" s="39">
        <f>VLOOKUP($E$926,[1]明細總表!$C$1:$AB$65536,16,FALSE)</f>
        <v>0</v>
      </c>
      <c r="I932" s="38">
        <f>VLOOKUP($G932,[1]食材檔!$B$1:$I$65536,3,FALSE)</f>
        <v>0</v>
      </c>
      <c r="J932" s="56" t="e">
        <f t="shared" si="53"/>
        <v>#DIV/0!</v>
      </c>
      <c r="K932" s="56"/>
      <c r="L932" s="38">
        <f>VLOOKUP($G932,[1]食材檔!$B$1:$I$65536,4,FALSE)</f>
        <v>0</v>
      </c>
      <c r="M932" s="38">
        <f>VLOOKUP($G932,[1]食材檔!$B$1:$I$65536,7,FALSE)</f>
        <v>0</v>
      </c>
      <c r="N932" s="38">
        <f>VLOOKUP($G932,[1]食材檔!$B$1:$I$65536,8,FALSE)</f>
        <v>0</v>
      </c>
      <c r="O932" s="41" t="e">
        <f t="shared" si="52"/>
        <v>#DIV/0!</v>
      </c>
      <c r="P932" s="42">
        <f>VLOOKUP($G932,[1]食材檔!$B$1:$M$65536,11,FALSE)/100*H932</f>
        <v>0</v>
      </c>
    </row>
    <row r="933" spans="4:18">
      <c r="E933" s="38"/>
      <c r="F933" s="39"/>
      <c r="G933" s="39">
        <f>VLOOKUP($E$926,[1]明細總表!$C$1:$AB$65536,17,FALSE)</f>
        <v>0</v>
      </c>
      <c r="H933" s="39">
        <f>VLOOKUP($E$926,[1]明細總表!$C$1:$AB$65536,18,FALSE)</f>
        <v>0</v>
      </c>
      <c r="I933" s="38">
        <f>VLOOKUP($G933,[1]食材檔!$B$1:$I$65536,3,FALSE)</f>
        <v>0</v>
      </c>
      <c r="J933" s="56" t="e">
        <f t="shared" si="53"/>
        <v>#DIV/0!</v>
      </c>
      <c r="K933" s="56"/>
      <c r="L933" s="38">
        <f>VLOOKUP($G933,[1]食材檔!$B$1:$I$65536,4,FALSE)</f>
        <v>0</v>
      </c>
      <c r="M933" s="38">
        <f>VLOOKUP($G933,[1]食材檔!$B$1:$I$65536,7,FALSE)</f>
        <v>0</v>
      </c>
      <c r="N933" s="38">
        <f>VLOOKUP($G933,[1]食材檔!$B$1:$I$65536,8,FALSE)</f>
        <v>0</v>
      </c>
      <c r="O933" s="41" t="e">
        <f t="shared" si="52"/>
        <v>#DIV/0!</v>
      </c>
      <c r="P933" s="42">
        <f>VLOOKUP($G933,[1]食材檔!$B$1:$M$65536,11,FALSE)/100*H933</f>
        <v>0</v>
      </c>
    </row>
    <row r="934" spans="4:18">
      <c r="E934" s="38"/>
      <c r="F934" s="39"/>
      <c r="G934" s="39">
        <f>VLOOKUP($E$926,[1]明細總表!$C$1:$AB$65536,19,FALSE)</f>
        <v>0</v>
      </c>
      <c r="H934" s="39">
        <f>VLOOKUP($E$926,[1]明細總表!$C$1:$AB$65536,20,FALSE)</f>
        <v>0</v>
      </c>
      <c r="I934" s="38">
        <f>VLOOKUP($G934,[1]食材檔!$B$1:$I$65536,3,FALSE)</f>
        <v>0</v>
      </c>
      <c r="J934" s="56" t="e">
        <f t="shared" si="53"/>
        <v>#DIV/0!</v>
      </c>
      <c r="K934" s="56"/>
      <c r="L934" s="38">
        <f>VLOOKUP($G934,[1]食材檔!$B$1:$I$65536,4,FALSE)</f>
        <v>0</v>
      </c>
      <c r="M934" s="38">
        <f>VLOOKUP($G934,[1]食材檔!$B$1:$I$65536,7,FALSE)</f>
        <v>0</v>
      </c>
      <c r="N934" s="38">
        <f>VLOOKUP($G934,[1]食材檔!$B$1:$I$65536,8,FALSE)</f>
        <v>0</v>
      </c>
      <c r="O934" s="41" t="e">
        <f t="shared" si="52"/>
        <v>#DIV/0!</v>
      </c>
      <c r="P934" s="42">
        <f>VLOOKUP($G934,[1]食材檔!$B$1:$M$65536,11,FALSE)/100*H934</f>
        <v>0</v>
      </c>
    </row>
    <row r="935" spans="4:18">
      <c r="E935" s="38"/>
      <c r="F935" s="39"/>
      <c r="G935" s="39">
        <f>VLOOKUP($E$926,[1]明細總表!$C$1:$AB$65536,21,FALSE)</f>
        <v>0</v>
      </c>
      <c r="H935" s="39">
        <f>VLOOKUP($E$926,[1]明細總表!$C$1:$AB$65536,22,FALSE)</f>
        <v>0</v>
      </c>
      <c r="I935" s="38">
        <f>VLOOKUP($G935,[1]食材檔!$B$1:$I$65536,3,FALSE)</f>
        <v>0</v>
      </c>
      <c r="J935" s="56" t="e">
        <f t="shared" si="53"/>
        <v>#DIV/0!</v>
      </c>
      <c r="K935" s="56"/>
      <c r="L935" s="38">
        <f>VLOOKUP($G935,[1]食材檔!$B$1:$I$65536,4,FALSE)</f>
        <v>0</v>
      </c>
      <c r="M935" s="38">
        <f>VLOOKUP($G935,[1]食材檔!$B$1:$I$65536,7,FALSE)</f>
        <v>0</v>
      </c>
      <c r="N935" s="38">
        <f>VLOOKUP($G935,[1]食材檔!$B$1:$I$65536,8,FALSE)</f>
        <v>0</v>
      </c>
      <c r="O935" s="41" t="e">
        <f t="shared" si="52"/>
        <v>#DIV/0!</v>
      </c>
      <c r="P935" s="42">
        <f>VLOOKUP($G935,[1]食材檔!$B$1:$M$65536,11,FALSE)/100*H935</f>
        <v>0</v>
      </c>
    </row>
    <row r="936" spans="4:18">
      <c r="E936" s="38"/>
      <c r="F936" s="39"/>
      <c r="G936" s="39">
        <f>VLOOKUP($E$926,[1]明細總表!$C$1:$AB$65536,23,FALSE)</f>
        <v>0</v>
      </c>
      <c r="H936" s="39">
        <f>VLOOKUP($E$926,[1]明細總表!$C$1:$AB$65536,24,FALSE)</f>
        <v>0</v>
      </c>
      <c r="I936" s="38">
        <f>VLOOKUP($G936,[1]食材檔!$B$1:$I$65536,3,FALSE)</f>
        <v>0</v>
      </c>
      <c r="J936" s="56" t="e">
        <f t="shared" si="53"/>
        <v>#DIV/0!</v>
      </c>
      <c r="K936" s="56"/>
      <c r="L936" s="38">
        <f>VLOOKUP($G936,[1]食材檔!$B$1:$I$65536,4,FALSE)</f>
        <v>0</v>
      </c>
      <c r="M936" s="38">
        <f>VLOOKUP($G936,[1]食材檔!$B$1:$I$65536,7,FALSE)</f>
        <v>0</v>
      </c>
      <c r="N936" s="38">
        <f>VLOOKUP($G936,[1]食材檔!$B$1:$I$65536,8,FALSE)</f>
        <v>0</v>
      </c>
      <c r="O936" s="41" t="e">
        <f t="shared" si="52"/>
        <v>#DIV/0!</v>
      </c>
      <c r="P936" s="42">
        <f>VLOOKUP($G936,[1]食材檔!$B$1:$M$65536,11,FALSE)/100*H936</f>
        <v>0</v>
      </c>
    </row>
    <row r="937" spans="4:18">
      <c r="E937" s="51"/>
      <c r="F937" s="39"/>
      <c r="G937" s="39" t="str">
        <f>VLOOKUP($E$926,[1]明細總表!$C$1:$AB$65536,25,FALSE)</f>
        <v>三節翅</v>
      </c>
      <c r="H937" s="39">
        <f>VLOOKUP($E$926,[1]明細總表!$C$1:$AB$65536,26,FALSE)</f>
        <v>0</v>
      </c>
      <c r="I937" s="38">
        <f>VLOOKUP($G937,[1]食材檔!$B$1:$I$65536,3,FALSE)</f>
        <v>105</v>
      </c>
      <c r="J937" s="56">
        <f t="shared" si="53"/>
        <v>0</v>
      </c>
      <c r="K937" s="70"/>
      <c r="L937" s="38" t="str">
        <f>VLOOKUP($G937,[1]食材檔!$B$1:$I$65536,4,FALSE)</f>
        <v>支</v>
      </c>
      <c r="M937" s="38">
        <f>VLOOKUP($G937,[1]食材檔!$B$1:$I$65536,7,FALSE)</f>
        <v>85.7</v>
      </c>
      <c r="N937" s="38">
        <f>VLOOKUP($G937,[1]食材檔!$B$1:$I$65536,8,FALSE)</f>
        <v>2</v>
      </c>
      <c r="O937" s="41">
        <f t="shared" si="52"/>
        <v>0</v>
      </c>
      <c r="P937" s="42">
        <f>VLOOKUP($G937,[1]食材檔!$B$1:$M$65536,11,FALSE)/100*H937</f>
        <v>0</v>
      </c>
    </row>
    <row r="938" spans="4:18">
      <c r="D938" s="13">
        <f>SUM(H938:H947)</f>
        <v>85.75</v>
      </c>
      <c r="E938" s="52" t="str">
        <f>VLOOKUP(G924,[1]麗山菜單!B23:H23,5,FALSE)</f>
        <v>南腿白菜</v>
      </c>
      <c r="F938" s="53">
        <f>VLOOKUP($E$938,[1]明細總表!$C$1:$AB$65536,2,FALSE)</f>
        <v>5</v>
      </c>
      <c r="G938" s="53" t="str">
        <f>VLOOKUP($E$938,[1]明細總表!$C$1:$AB$65536,3,FALSE)</f>
        <v>大白菜段</v>
      </c>
      <c r="H938" s="53">
        <f>VLOOKUP($E$938,[1]明細總表!$C$1:$AB$65536,4,FALSE)</f>
        <v>65</v>
      </c>
      <c r="I938" s="52">
        <f>VLOOKUP($G938,[1]食材檔!$B$1:$I$65536,3,FALSE)</f>
        <v>1000</v>
      </c>
      <c r="J938" s="54">
        <f t="shared" si="53"/>
        <v>184.405</v>
      </c>
      <c r="K938" s="54"/>
      <c r="L938" s="52" t="str">
        <f>VLOOKUP($G938,[1]食材檔!$B$1:$I$65536,4,FALSE)</f>
        <v>kg</v>
      </c>
      <c r="M938" s="52">
        <f>VLOOKUP($G938,[1]食材檔!$B$1:$I$65536,7,FALSE)</f>
        <v>100</v>
      </c>
      <c r="N938" s="52">
        <f>VLOOKUP($G938,[1]食材檔!$B$1:$I$65536,8,FALSE)</f>
        <v>3</v>
      </c>
      <c r="O938" s="55">
        <f t="shared" si="52"/>
        <v>0.65</v>
      </c>
      <c r="P938" s="42">
        <f>VLOOKUP($G938,[1]食材檔!$B$1:$M$65536,11,FALSE)/100*H938</f>
        <v>26</v>
      </c>
    </row>
    <row r="939" spans="4:18">
      <c r="E939" s="52"/>
      <c r="F939" s="53"/>
      <c r="G939" s="53" t="str">
        <f>VLOOKUP($E$938,[1]明細總表!$C$1:$AB$65536,5,FALSE)</f>
        <v>火腿小丁</v>
      </c>
      <c r="H939" s="53">
        <f>VLOOKUP($E$938,[1]明細總表!$C$1:$AB$65536,6,FALSE)</f>
        <v>7</v>
      </c>
      <c r="I939" s="52">
        <f>VLOOKUP($G939,[1]食材檔!$B$1:$I$65536,3,FALSE)</f>
        <v>1000</v>
      </c>
      <c r="J939" s="54">
        <f t="shared" si="53"/>
        <v>19.859000000000002</v>
      </c>
      <c r="K939" s="54"/>
      <c r="L939" s="52" t="str">
        <f>VLOOKUP($G939,[1]食材檔!$B$1:$I$65536,4,FALSE)</f>
        <v>kg</v>
      </c>
      <c r="M939" s="52">
        <f>VLOOKUP($G939,[1]食材檔!$B$1:$I$65536,7,FALSE)</f>
        <v>45</v>
      </c>
      <c r="N939" s="52">
        <f>VLOOKUP($G939,[1]食材檔!$B$1:$I$65536,8,FALSE)</f>
        <v>2</v>
      </c>
      <c r="O939" s="55">
        <f t="shared" si="52"/>
        <v>0.15555555555555556</v>
      </c>
      <c r="P939" s="42">
        <f>VLOOKUP($G939,[1]食材檔!$B$1:$M$65536,11,FALSE)/100*H939</f>
        <v>2.52</v>
      </c>
    </row>
    <row r="940" spans="4:18">
      <c r="E940" s="52"/>
      <c r="F940" s="53"/>
      <c r="G940" s="53" t="str">
        <f>VLOOKUP($E$938,[1]明細總表!$C$1:$AB$65536,7,FALSE)</f>
        <v>紅蘿蔔片丁</v>
      </c>
      <c r="H940" s="53">
        <f>VLOOKUP($E$938,[1]明細總表!$C$1:$AB$65536,8,FALSE)</f>
        <v>8</v>
      </c>
      <c r="I940" s="52">
        <f>VLOOKUP($G940,[1]食材檔!$B$1:$I$65536,3,FALSE)</f>
        <v>1000</v>
      </c>
      <c r="J940" s="54">
        <f t="shared" si="53"/>
        <v>22.696000000000002</v>
      </c>
      <c r="K940" s="54"/>
      <c r="L940" s="52" t="str">
        <f>VLOOKUP($G940,[1]食材檔!$B$1:$I$65536,4,FALSE)</f>
        <v>kg</v>
      </c>
      <c r="M940" s="52">
        <f>VLOOKUP($G940,[1]食材檔!$B$1:$I$65536,7,FALSE)</f>
        <v>100</v>
      </c>
      <c r="N940" s="52">
        <f>VLOOKUP($G940,[1]食材檔!$B$1:$I$65536,8,FALSE)</f>
        <v>3</v>
      </c>
      <c r="O940" s="55">
        <f t="shared" si="52"/>
        <v>0.08</v>
      </c>
      <c r="P940" s="42">
        <f>VLOOKUP($G940,[1]食材檔!$B$1:$M$65536,11,FALSE)/100*H940</f>
        <v>2.16</v>
      </c>
    </row>
    <row r="941" spans="4:18">
      <c r="E941" s="52"/>
      <c r="F941" s="53"/>
      <c r="G941" s="53" t="str">
        <f>VLOOKUP($E$938,[1]明細總表!$C$1:$AB$65536,9,FALSE)</f>
        <v>乾木耳</v>
      </c>
      <c r="H941" s="53">
        <f>VLOOKUP($E$938,[1]明細總表!$C$1:$AB$65536,10,FALSE)</f>
        <v>0.25</v>
      </c>
      <c r="I941" s="52">
        <f>VLOOKUP($G941,[1]食材檔!$B$1:$I$65536,3,FALSE)</f>
        <v>1000</v>
      </c>
      <c r="J941" s="54">
        <f t="shared" si="53"/>
        <v>0.70925000000000005</v>
      </c>
      <c r="K941" s="54"/>
      <c r="L941" s="52" t="str">
        <f>VLOOKUP($G941,[1]食材檔!$B$1:$I$65536,4,FALSE)</f>
        <v>kg</v>
      </c>
      <c r="M941" s="52">
        <f>VLOOKUP($G941,[1]食材檔!$B$1:$I$65536,7,FALSE)</f>
        <v>100</v>
      </c>
      <c r="N941" s="52">
        <f>VLOOKUP($G941,[1]食材檔!$B$1:$I$65536,8,FALSE)</f>
        <v>3</v>
      </c>
      <c r="O941" s="55">
        <f t="shared" si="52"/>
        <v>2.5000000000000001E-3</v>
      </c>
      <c r="P941" s="42">
        <f>VLOOKUP($G941,[1]食材檔!$B$1:$M$65536,11,FALSE)/100*H941</f>
        <v>0.28249999999999997</v>
      </c>
    </row>
    <row r="942" spans="4:18">
      <c r="E942" s="52"/>
      <c r="F942" s="53"/>
      <c r="G942" s="53" t="str">
        <f>VLOOKUP($E$938,[1]明細總表!$C$1:$AB$65536,11,FALSE)</f>
        <v>杏鮑菇原件</v>
      </c>
      <c r="H942" s="53">
        <f>VLOOKUP($E$938,[1]明細總表!$C$1:$AB$65536,12,FALSE)</f>
        <v>5</v>
      </c>
      <c r="I942" s="52">
        <f>VLOOKUP($G942,[1]食材檔!$B$1:$I$65536,3,FALSE)</f>
        <v>1000</v>
      </c>
      <c r="J942" s="54">
        <f t="shared" si="53"/>
        <v>14.185</v>
      </c>
      <c r="K942" s="54"/>
      <c r="L942" s="52" t="str">
        <f>VLOOKUP($G942,[1]食材檔!$B$1:$I$65536,4,FALSE)</f>
        <v>kg</v>
      </c>
      <c r="M942" s="52">
        <f>VLOOKUP($G942,[1]食材檔!$B$1:$I$65536,7,FALSE)</f>
        <v>100</v>
      </c>
      <c r="N942" s="52">
        <f>VLOOKUP($G942,[1]食材檔!$B$1:$I$65536,8,FALSE)</f>
        <v>3</v>
      </c>
      <c r="O942" s="55">
        <f t="shared" si="52"/>
        <v>0.05</v>
      </c>
      <c r="P942" s="42">
        <f>VLOOKUP($G942,[1]食材檔!$B$1:$M$65536,11,FALSE)/100*H942</f>
        <v>0.05</v>
      </c>
    </row>
    <row r="943" spans="4:18">
      <c r="E943" s="52"/>
      <c r="F943" s="53"/>
      <c r="G943" s="53" t="str">
        <f>VLOOKUP($E$938,[1]明細總表!$C$1:$AB$65536,13,FALSE)</f>
        <v>蝦米</v>
      </c>
      <c r="H943" s="53">
        <f>VLOOKUP($E$938,[1]明細總表!$C$1:$AB$65536,14,FALSE)</f>
        <v>0.5</v>
      </c>
      <c r="I943" s="52">
        <f>VLOOKUP($G943,[1]食材檔!$B$1:$I$65536,3,FALSE)</f>
        <v>1000</v>
      </c>
      <c r="J943" s="54">
        <f t="shared" si="53"/>
        <v>1.4185000000000001</v>
      </c>
      <c r="K943" s="54"/>
      <c r="L943" s="52" t="str">
        <f>VLOOKUP($G943,[1]食材檔!$B$1:$I$65536,4,FALSE)</f>
        <v>kg</v>
      </c>
      <c r="M943" s="52">
        <f>VLOOKUP($G943,[1]食材檔!$B$1:$I$65536,7,FALSE)</f>
        <v>20</v>
      </c>
      <c r="N943" s="52">
        <f>VLOOKUP($G943,[1]食材檔!$B$1:$I$65536,8,FALSE)</f>
        <v>2</v>
      </c>
      <c r="O943" s="55">
        <f t="shared" si="52"/>
        <v>2.5000000000000001E-2</v>
      </c>
      <c r="P943" s="42">
        <f>VLOOKUP($G943,[1]食材檔!$B$1:$M$65536,11,FALSE)/100*H943</f>
        <v>5.375</v>
      </c>
    </row>
    <row r="944" spans="4:18">
      <c r="E944" s="52"/>
      <c r="F944" s="53"/>
      <c r="G944" s="53">
        <f>VLOOKUP($E$938,[1]明細總表!$C$1:$AB$65536,15,FALSE)</f>
        <v>0</v>
      </c>
      <c r="H944" s="53">
        <f>VLOOKUP($E$938,[1]明細總表!$C$1:$AB$65536,16,FALSE)</f>
        <v>0</v>
      </c>
      <c r="I944" s="52">
        <f>VLOOKUP($G944,[1]食材檔!$B$1:$I$65536,3,FALSE)</f>
        <v>0</v>
      </c>
      <c r="J944" s="54" t="e">
        <f t="shared" si="53"/>
        <v>#DIV/0!</v>
      </c>
      <c r="K944" s="54"/>
      <c r="L944" s="52">
        <f>VLOOKUP($G944,[1]食材檔!$B$1:$I$65536,4,FALSE)</f>
        <v>0</v>
      </c>
      <c r="M944" s="52">
        <f>VLOOKUP($G944,[1]食材檔!$B$1:$I$65536,7,FALSE)</f>
        <v>0</v>
      </c>
      <c r="N944" s="52">
        <f>VLOOKUP($G944,[1]食材檔!$B$1:$I$65536,8,FALSE)</f>
        <v>0</v>
      </c>
      <c r="O944" s="55" t="e">
        <f t="shared" si="52"/>
        <v>#DIV/0!</v>
      </c>
      <c r="P944" s="42">
        <f>VLOOKUP($G944,[1]食材檔!$B$1:$M$65536,11,FALSE)/100*H944</f>
        <v>0</v>
      </c>
    </row>
    <row r="945" spans="4:22">
      <c r="E945" s="52"/>
      <c r="F945" s="53"/>
      <c r="G945" s="53">
        <f>VLOOKUP($E$938,[1]明細總表!$C$1:$AB$65536,17,FALSE)</f>
        <v>0</v>
      </c>
      <c r="H945" s="53">
        <f>VLOOKUP($E$938,[1]明細總表!$C$1:$AB$65536,18,FALSE)</f>
        <v>0</v>
      </c>
      <c r="I945" s="52">
        <f>VLOOKUP($G945,[1]食材檔!$B$1:$I$65536,3,FALSE)</f>
        <v>0</v>
      </c>
      <c r="J945" s="54" t="e">
        <f t="shared" si="53"/>
        <v>#DIV/0!</v>
      </c>
      <c r="K945" s="54"/>
      <c r="L945" s="52">
        <f>VLOOKUP($G945,[1]食材檔!$B$1:$I$65536,4,FALSE)</f>
        <v>0</v>
      </c>
      <c r="M945" s="52">
        <f>VLOOKUP($G945,[1]食材檔!$B$1:$I$65536,7,FALSE)</f>
        <v>0</v>
      </c>
      <c r="N945" s="52">
        <f>VLOOKUP($G945,[1]食材檔!$B$1:$I$65536,8,FALSE)</f>
        <v>0</v>
      </c>
      <c r="O945" s="55" t="e">
        <f t="shared" si="52"/>
        <v>#DIV/0!</v>
      </c>
      <c r="P945" s="42">
        <f>VLOOKUP($G945,[1]食材檔!$B$1:$M$65536,11,FALSE)/100*H945</f>
        <v>0</v>
      </c>
    </row>
    <row r="946" spans="4:22">
      <c r="E946" s="52"/>
      <c r="F946" s="53"/>
      <c r="G946" s="53">
        <f>VLOOKUP($E$938,[1]明細總表!$C$1:$AB$65536,19,FALSE)</f>
        <v>0</v>
      </c>
      <c r="H946" s="53">
        <f>VLOOKUP($E$938,[1]明細總表!$C$1:$AB$65536,20,FALSE)</f>
        <v>0</v>
      </c>
      <c r="I946" s="52">
        <f>VLOOKUP($G946,[1]食材檔!$B$1:$I$65536,3,FALSE)</f>
        <v>0</v>
      </c>
      <c r="J946" s="54" t="e">
        <f t="shared" si="53"/>
        <v>#DIV/0!</v>
      </c>
      <c r="K946" s="54"/>
      <c r="L946" s="52">
        <f>VLOOKUP($G946,[1]食材檔!$B$1:$I$65536,4,FALSE)</f>
        <v>0</v>
      </c>
      <c r="M946" s="52">
        <f>VLOOKUP($G946,[1]食材檔!$B$1:$I$65536,7,FALSE)</f>
        <v>0</v>
      </c>
      <c r="N946" s="52">
        <f>VLOOKUP($G946,[1]食材檔!$B$1:$I$65536,8,FALSE)</f>
        <v>0</v>
      </c>
      <c r="O946" s="55" t="e">
        <f t="shared" si="52"/>
        <v>#DIV/0!</v>
      </c>
      <c r="P946" s="42">
        <f>VLOOKUP($G946,[1]食材檔!$B$1:$M$65536,11,FALSE)/100*H946</f>
        <v>0</v>
      </c>
    </row>
    <row r="947" spans="4:22">
      <c r="E947" s="52"/>
      <c r="F947" s="53"/>
      <c r="G947" s="53">
        <f>VLOOKUP($E$938,[1]明細總表!$C$1:$AB$65536,21,FALSE)</f>
        <v>0</v>
      </c>
      <c r="H947" s="53">
        <f>VLOOKUP($E$938,[1]明細總表!$C$1:$AB$65536,22,FALSE)</f>
        <v>0</v>
      </c>
      <c r="I947" s="52">
        <f>VLOOKUP($G947,[1]食材檔!$B$1:$I$65536,3,FALSE)</f>
        <v>0</v>
      </c>
      <c r="J947" s="54" t="e">
        <f t="shared" si="53"/>
        <v>#DIV/0!</v>
      </c>
      <c r="K947" s="54"/>
      <c r="L947" s="52">
        <f>VLOOKUP($G947,[1]食材檔!$B$1:$I$65536,4,FALSE)</f>
        <v>0</v>
      </c>
      <c r="M947" s="52">
        <f>VLOOKUP($G947,[1]食材檔!$B$1:$I$65536,7,FALSE)</f>
        <v>0</v>
      </c>
      <c r="N947" s="52">
        <f>VLOOKUP($G947,[1]食材檔!$B$1:$I$65536,8,FALSE)</f>
        <v>0</v>
      </c>
      <c r="O947" s="55" t="e">
        <f t="shared" si="52"/>
        <v>#DIV/0!</v>
      </c>
      <c r="P947" s="42">
        <f>VLOOKUP($G947,[1]食材檔!$B$1:$M$65536,11,FALSE)/100*H947</f>
        <v>0</v>
      </c>
    </row>
    <row r="948" spans="4:22">
      <c r="D948" s="13">
        <f>SUM(H948:H952)</f>
        <v>87.5</v>
      </c>
      <c r="E948" s="38" t="str">
        <f>VLOOKUP(G924,[1]麗山菜單!B23:H23,6,FALSE)</f>
        <v>有機空心菜</v>
      </c>
      <c r="F948" s="39">
        <f>VLOOKUP($E$948,[1]明細總表!$C$1:$AB$65536,2,FALSE)</f>
        <v>2</v>
      </c>
      <c r="G948" s="39" t="str">
        <f>VLOOKUP($E$948,[1]明細總表!$C$1:$AB$65536,3,FALSE)</f>
        <v>有機空心菜</v>
      </c>
      <c r="H948" s="39">
        <f>VLOOKUP($E$948,[1]明細總表!$C$1:$AB$65536,4,FALSE)</f>
        <v>87</v>
      </c>
      <c r="I948" s="38">
        <f>VLOOKUP($G948,[1]食材檔!$B$1:$I$65536,3,FALSE)</f>
        <v>1001</v>
      </c>
      <c r="J948" s="56">
        <f t="shared" si="53"/>
        <v>246.57242757242759</v>
      </c>
      <c r="K948" s="56"/>
      <c r="L948" s="38" t="str">
        <f>VLOOKUP($G948,[1]食材檔!$B$1:$I$65536,4,FALSE)</f>
        <v>kg</v>
      </c>
      <c r="M948" s="38">
        <f>VLOOKUP($G948,[1]食材檔!$B$1:$I$65536,7,FALSE)</f>
        <v>100</v>
      </c>
      <c r="N948" s="38">
        <f>VLOOKUP($G948,[1]食材檔!$B$1:$I$65536,8,FALSE)</f>
        <v>3</v>
      </c>
      <c r="O948" s="41">
        <f t="shared" si="52"/>
        <v>0.87</v>
      </c>
      <c r="P948" s="42">
        <f>VLOOKUP($G948,[1]食材檔!$B$1:$M$65536,11,FALSE)/100*H948</f>
        <v>91.350000000000009</v>
      </c>
      <c r="V948" s="57">
        <f>E923/E924*J948</f>
        <v>109.85814185814186</v>
      </c>
    </row>
    <row r="949" spans="4:22">
      <c r="E949" s="38"/>
      <c r="F949" s="39"/>
      <c r="G949" s="39" t="str">
        <f>VLOOKUP($E$948,[1]明細總表!$C$1:$AB$65536,5,FALSE)</f>
        <v>蒜末</v>
      </c>
      <c r="H949" s="39">
        <f>VLOOKUP($E$948,[1]明細總表!$C$1:$AB$65536,6,FALSE)</f>
        <v>0.5</v>
      </c>
      <c r="I949" s="38">
        <f>VLOOKUP($G949,[1]食材檔!$B$1:$I$65536,3,FALSE)</f>
        <v>1000</v>
      </c>
      <c r="J949" s="56">
        <f t="shared" si="53"/>
        <v>1.4185000000000001</v>
      </c>
      <c r="K949" s="56"/>
      <c r="L949" s="38" t="str">
        <f>VLOOKUP($G949,[1]食材檔!$B$1:$I$65536,4,FALSE)</f>
        <v>kg</v>
      </c>
      <c r="M949" s="38">
        <f>VLOOKUP($G949,[1]食材檔!$B$1:$I$65536,7,FALSE)</f>
        <v>100</v>
      </c>
      <c r="N949" s="38">
        <f>VLOOKUP($G949,[1]食材檔!$B$1:$I$65536,8,FALSE)</f>
        <v>3</v>
      </c>
      <c r="O949" s="41">
        <f t="shared" si="52"/>
        <v>5.0000000000000001E-3</v>
      </c>
      <c r="P949" s="42">
        <f>VLOOKUP($G949,[1]食材檔!$B$1:$M$65536,11,FALSE)/100*H949</f>
        <v>5.5E-2</v>
      </c>
      <c r="V949" s="58">
        <f>F923/E924*J948</f>
        <v>136.71428571428572</v>
      </c>
    </row>
    <row r="950" spans="4:22">
      <c r="E950" s="38"/>
      <c r="F950" s="39"/>
      <c r="G950" s="39">
        <f>VLOOKUP($E$948,[1]明細總表!$C$1:$AB$65536,7,FALSE)</f>
        <v>0</v>
      </c>
      <c r="H950" s="39">
        <f>VLOOKUP($E$948,[1]明細總表!$C$1:$AB$65536,8,FALSE)</f>
        <v>0</v>
      </c>
      <c r="I950" s="38">
        <f>VLOOKUP($G950,[1]食材檔!$B$1:$I$65536,3,FALSE)</f>
        <v>0</v>
      </c>
      <c r="J950" s="56" t="e">
        <f t="shared" si="53"/>
        <v>#DIV/0!</v>
      </c>
      <c r="K950" s="56"/>
      <c r="L950" s="38">
        <f>VLOOKUP($G950,[1]食材檔!$B$1:$I$65536,4,FALSE)</f>
        <v>0</v>
      </c>
      <c r="M950" s="38">
        <f>VLOOKUP($G950,[1]食材檔!$B$1:$I$65536,7,FALSE)</f>
        <v>0</v>
      </c>
      <c r="N950" s="38">
        <f>VLOOKUP($G950,[1]食材檔!$B$1:$I$65536,8,FALSE)</f>
        <v>0</v>
      </c>
      <c r="O950" s="41" t="e">
        <f t="shared" si="52"/>
        <v>#DIV/0!</v>
      </c>
      <c r="P950" s="42">
        <f>VLOOKUP($G950,[1]食材檔!$B$1:$M$65536,11,FALSE)/100*H950</f>
        <v>0</v>
      </c>
    </row>
    <row r="951" spans="4:22">
      <c r="E951" s="38"/>
      <c r="F951" s="39"/>
      <c r="G951" s="39">
        <f>VLOOKUP($E$948,[1]明細總表!$C$1:$AB$65536,9,FALSE)</f>
        <v>0</v>
      </c>
      <c r="H951" s="39">
        <f>VLOOKUP($E$948,[1]明細總表!$C$1:$AB$65536,10,FALSE)</f>
        <v>0</v>
      </c>
      <c r="I951" s="38">
        <f>VLOOKUP($G951,[1]食材檔!$B$1:$I$65536,3,FALSE)</f>
        <v>0</v>
      </c>
      <c r="J951" s="56" t="e">
        <f t="shared" si="53"/>
        <v>#DIV/0!</v>
      </c>
      <c r="K951" s="56"/>
      <c r="L951" s="38">
        <f>VLOOKUP($G951,[1]食材檔!$B$1:$I$65536,4,FALSE)</f>
        <v>0</v>
      </c>
      <c r="M951" s="38">
        <f>VLOOKUP($G951,[1]食材檔!$B$1:$I$65536,7,FALSE)</f>
        <v>0</v>
      </c>
      <c r="N951" s="38">
        <f>VLOOKUP($G951,[1]食材檔!$B$1:$I$65536,8,FALSE)</f>
        <v>0</v>
      </c>
      <c r="O951" s="41" t="e">
        <f t="shared" si="52"/>
        <v>#DIV/0!</v>
      </c>
      <c r="P951" s="42">
        <f>VLOOKUP($G951,[1]食材檔!$B$1:$M$65536,11,FALSE)/100*H951</f>
        <v>0</v>
      </c>
    </row>
    <row r="952" spans="4:22">
      <c r="E952" s="38"/>
      <c r="F952" s="39"/>
      <c r="G952" s="39">
        <f>VLOOKUP($E$948,[1]明細總表!$C$1:$AB$65536,11,FALSE)</f>
        <v>0</v>
      </c>
      <c r="H952" s="39">
        <f>VLOOKUP($E$948,[1]明細總表!$C$1:$AB$65536,12,FALSE)</f>
        <v>0</v>
      </c>
      <c r="I952" s="38">
        <f>VLOOKUP($G952,[1]食材檔!$B$1:$I$65536,3,FALSE)</f>
        <v>0</v>
      </c>
      <c r="J952" s="56" t="e">
        <f t="shared" si="53"/>
        <v>#DIV/0!</v>
      </c>
      <c r="K952" s="56"/>
      <c r="L952" s="38">
        <f>VLOOKUP($G952,[1]食材檔!$B$1:$I$65536,4,FALSE)</f>
        <v>0</v>
      </c>
      <c r="M952" s="38">
        <f>VLOOKUP($G952,[1]食材檔!$B$1:$I$65536,7,FALSE)</f>
        <v>0</v>
      </c>
      <c r="N952" s="38">
        <f>VLOOKUP($G952,[1]食材檔!$B$1:$I$65536,8,FALSE)</f>
        <v>0</v>
      </c>
      <c r="O952" s="41" t="e">
        <f t="shared" si="52"/>
        <v>#DIV/0!</v>
      </c>
      <c r="P952" s="42">
        <f>VLOOKUP($G952,[1]食材檔!$B$1:$M$65536,11,FALSE)/100*H952</f>
        <v>0</v>
      </c>
    </row>
    <row r="953" spans="4:22">
      <c r="D953" s="13">
        <f>SUM(H953:H962)</f>
        <v>40.75</v>
      </c>
      <c r="E953" s="52" t="str">
        <f>VLOOKUP(G924,[1]麗山菜單!B23:H23,7,FALSE)</f>
        <v>酸辣湯</v>
      </c>
      <c r="F953" s="53">
        <f>VLOOKUP($E$953,[1]明細總表!$C$1:$AB$65536,2,FALSE)</f>
        <v>5</v>
      </c>
      <c r="G953" s="12" t="str">
        <f>VLOOKUP($E$953,[1]明細總表!$C$1:$AB$65536,3,FALSE)</f>
        <v>竹筍絲</v>
      </c>
      <c r="H953" s="12">
        <f>VLOOKUP($E$953,[1]明細總表!$C$1:$AB$65536,4,FALSE)</f>
        <v>10</v>
      </c>
      <c r="I953" s="52">
        <f>VLOOKUP($G953,[1]食材檔!$B$1:$I$65536,3,FALSE)</f>
        <v>1000</v>
      </c>
      <c r="J953" s="54">
        <f t="shared" si="53"/>
        <v>28.37</v>
      </c>
      <c r="K953" s="54"/>
      <c r="L953" s="52" t="str">
        <f>VLOOKUP($G953,[1]食材檔!$B$1:$I$65536,4,FALSE)</f>
        <v>kg</v>
      </c>
      <c r="M953" s="52">
        <f>VLOOKUP($G953,[1]食材檔!$B$1:$I$65536,7,FALSE)</f>
        <v>100</v>
      </c>
      <c r="N953" s="52">
        <f>VLOOKUP($G953,[1]食材檔!$B$1:$I$65536,8,FALSE)</f>
        <v>3</v>
      </c>
      <c r="O953" s="55">
        <f t="shared" si="52"/>
        <v>0.1</v>
      </c>
      <c r="P953" s="42">
        <f>VLOOKUP($G953,[1]食材檔!$B$1:$M$65536,11,FALSE)/100*H953</f>
        <v>1.1000000000000001</v>
      </c>
    </row>
    <row r="954" spans="4:22">
      <c r="E954" s="52"/>
      <c r="F954" s="53"/>
      <c r="G954" s="53" t="str">
        <f>VLOOKUP($E$953,[1]明細總表!$C$1:$AB$65536,5,FALSE)</f>
        <v>金針菇</v>
      </c>
      <c r="H954" s="12">
        <f>VLOOKUP($E$953,[1]明細總表!$C$1:$AB$65536,6,FALSE)</f>
        <v>5</v>
      </c>
      <c r="I954" s="52">
        <f>VLOOKUP($G954,[1]食材檔!$B$1:$I$65536,3,FALSE)</f>
        <v>1000</v>
      </c>
      <c r="J954" s="54">
        <f t="shared" si="53"/>
        <v>14.185</v>
      </c>
      <c r="K954" s="54"/>
      <c r="L954" s="52" t="str">
        <f>VLOOKUP($G954,[1]食材檔!$B$1:$I$65536,4,FALSE)</f>
        <v>kg</v>
      </c>
      <c r="M954" s="52">
        <f>VLOOKUP($G954,[1]食材檔!$B$1:$I$65536,7,FALSE)</f>
        <v>100</v>
      </c>
      <c r="N954" s="52">
        <f>VLOOKUP($G954,[1]食材檔!$B$1:$I$65536,8,FALSE)</f>
        <v>3</v>
      </c>
      <c r="O954" s="55">
        <f t="shared" si="52"/>
        <v>0.05</v>
      </c>
      <c r="P954" s="42">
        <f>VLOOKUP($G954,[1]食材檔!$B$1:$M$65536,11,FALSE)/100*H954</f>
        <v>0.05</v>
      </c>
    </row>
    <row r="955" spans="4:22">
      <c r="E955" s="52"/>
      <c r="F955" s="53"/>
      <c r="G955" s="53" t="str">
        <f>VLOOKUP($E$953,[1]明細總表!$C$1:$AB$65536,7,FALSE)</f>
        <v>非基改豆腐條</v>
      </c>
      <c r="H955" s="53">
        <f>VLOOKUP($E$953,[1]明細總表!$C$1:$AB$65536,8,FALSE)</f>
        <v>22</v>
      </c>
      <c r="I955" s="52">
        <f>VLOOKUP($G955,[1]食材檔!$B$1:$I$65536,3,FALSE)</f>
        <v>1000</v>
      </c>
      <c r="J955" s="54">
        <f t="shared" si="53"/>
        <v>62.414000000000001</v>
      </c>
      <c r="K955" s="54"/>
      <c r="L955" s="52" t="str">
        <f>VLOOKUP($G955,[1]食材檔!$B$1:$I$65536,4,FALSE)</f>
        <v>kg</v>
      </c>
      <c r="M955" s="52">
        <f>VLOOKUP($G955,[1]食材檔!$B$1:$I$65536,7,FALSE)</f>
        <v>80</v>
      </c>
      <c r="N955" s="52">
        <f>VLOOKUP($G955,[1]食材檔!$B$1:$I$65536,8,FALSE)</f>
        <v>2</v>
      </c>
      <c r="O955" s="55">
        <f t="shared" si="52"/>
        <v>0.27500000000000002</v>
      </c>
      <c r="P955" s="42">
        <f>VLOOKUP($G955,[1]食材檔!$B$1:$M$65536,11,FALSE)/100*H955</f>
        <v>30.799999999999997</v>
      </c>
    </row>
    <row r="956" spans="4:22">
      <c r="E956" s="52"/>
      <c r="F956" s="53"/>
      <c r="G956" s="53" t="str">
        <f>VLOOKUP($E$953,[1]明細總表!$C$1:$AB$65536,9,FALSE)</f>
        <v>乾木耳</v>
      </c>
      <c r="H956" s="53">
        <f>VLOOKUP($E$953,[1]明細總表!$C$1:$AB$65536,10,FALSE)</f>
        <v>0.25</v>
      </c>
      <c r="I956" s="52">
        <f>VLOOKUP($G956,[1]食材檔!$B$1:$I$65536,3,FALSE)</f>
        <v>1000</v>
      </c>
      <c r="J956" s="54">
        <f t="shared" si="53"/>
        <v>0.70925000000000005</v>
      </c>
      <c r="K956" s="54"/>
      <c r="L956" s="52" t="str">
        <f>VLOOKUP($G956,[1]食材檔!$B$1:$I$65536,4,FALSE)</f>
        <v>kg</v>
      </c>
      <c r="M956" s="52">
        <f>VLOOKUP($G956,[1]食材檔!$B$1:$I$65536,7,FALSE)</f>
        <v>100</v>
      </c>
      <c r="N956" s="52">
        <f>VLOOKUP($G956,[1]食材檔!$B$1:$I$65536,8,FALSE)</f>
        <v>3</v>
      </c>
      <c r="O956" s="55">
        <f t="shared" si="52"/>
        <v>2.5000000000000001E-3</v>
      </c>
      <c r="P956" s="42">
        <f>VLOOKUP($G956,[1]食材檔!$B$1:$M$65536,11,FALSE)/100*H956</f>
        <v>0.28249999999999997</v>
      </c>
    </row>
    <row r="957" spans="4:22">
      <c r="E957" s="52"/>
      <c r="F957" s="53"/>
      <c r="G957" s="53" t="str">
        <f>VLOOKUP($E$953,[1]明細總表!$C$1:$AB$65536,11,FALSE)</f>
        <v>CAS殼蛋</v>
      </c>
      <c r="H957" s="53">
        <f>VLOOKUP($E$953,[1]明細總表!$C$1:$AB$65536,12,FALSE)</f>
        <v>3</v>
      </c>
      <c r="I957" s="52">
        <f>VLOOKUP($G957,[1]食材檔!$B$1:$I$65536,3,FALSE)</f>
        <v>1000</v>
      </c>
      <c r="J957" s="54">
        <f t="shared" si="53"/>
        <v>8.5109999999999992</v>
      </c>
      <c r="K957" s="54"/>
      <c r="L957" s="52" t="str">
        <f>VLOOKUP($G957,[1]食材檔!$B$1:$I$65536,4,FALSE)</f>
        <v>kg</v>
      </c>
      <c r="M957" s="52">
        <f>VLOOKUP($G957,[1]食材檔!$B$1:$I$65536,7,FALSE)</f>
        <v>63</v>
      </c>
      <c r="N957" s="52">
        <f>VLOOKUP($G957,[1]食材檔!$B$1:$I$65536,8,FALSE)</f>
        <v>2</v>
      </c>
      <c r="O957" s="55">
        <f t="shared" si="52"/>
        <v>4.7619047619047616E-2</v>
      </c>
      <c r="P957" s="42">
        <f>VLOOKUP($G957,[1]食材檔!$B$1:$M$65536,11,FALSE)/100*H957</f>
        <v>1.44</v>
      </c>
    </row>
    <row r="958" spans="4:22">
      <c r="E958" s="52"/>
      <c r="F958" s="53"/>
      <c r="G958" s="53" t="str">
        <f>VLOOKUP($E$953,[1]明細總表!$C$1:$AB$65536,13,FALSE)</f>
        <v>香菜</v>
      </c>
      <c r="H958" s="53">
        <f>VLOOKUP($E$953,[1]明細總表!$C$1:$AB$65536,14,FALSE)</f>
        <v>0.5</v>
      </c>
      <c r="I958" s="52">
        <f>VLOOKUP($G958,[1]食材檔!$B$1:$I$65536,3,FALSE)</f>
        <v>1000</v>
      </c>
      <c r="J958" s="54">
        <f t="shared" si="53"/>
        <v>1.4185000000000001</v>
      </c>
      <c r="K958" s="54"/>
      <c r="L958" s="52" t="str">
        <f>VLOOKUP($G958,[1]食材檔!$B$1:$I$65536,4,FALSE)</f>
        <v>kg</v>
      </c>
      <c r="M958" s="52">
        <f>VLOOKUP($G958,[1]食材檔!$B$1:$I$65536,7,FALSE)</f>
        <v>100</v>
      </c>
      <c r="N958" s="52">
        <f>VLOOKUP($G958,[1]食材檔!$B$1:$I$65536,8,FALSE)</f>
        <v>3</v>
      </c>
      <c r="O958" s="55">
        <f t="shared" si="52"/>
        <v>5.0000000000000001E-3</v>
      </c>
      <c r="P958" s="42">
        <f>VLOOKUP($G958,[1]食材檔!$B$1:$M$65536,11,FALSE)/100*H958</f>
        <v>0.30499999999999999</v>
      </c>
    </row>
    <row r="959" spans="4:22">
      <c r="E959" s="52"/>
      <c r="F959" s="53"/>
      <c r="G959" s="53">
        <f>VLOOKUP($E$953,[1]明細總表!$C$1:$AB$65536,15,FALSE)</f>
        <v>0</v>
      </c>
      <c r="H959" s="53">
        <f>VLOOKUP($E$953,[1]明細總表!$C$1:$AB$65536,16,FALSE)</f>
        <v>0</v>
      </c>
      <c r="I959" s="52">
        <f>VLOOKUP($G959,[1]食材檔!$B$1:$I$65536,3,FALSE)</f>
        <v>0</v>
      </c>
      <c r="J959" s="54" t="e">
        <f t="shared" si="53"/>
        <v>#DIV/0!</v>
      </c>
      <c r="K959" s="54"/>
      <c r="L959" s="52">
        <f>VLOOKUP($G959,[1]食材檔!$B$1:$I$65536,4,FALSE)</f>
        <v>0</v>
      </c>
      <c r="M959" s="52">
        <f>VLOOKUP($G959,[1]食材檔!$B$1:$I$65536,7,FALSE)</f>
        <v>0</v>
      </c>
      <c r="N959" s="52">
        <f>VLOOKUP($G959,[1]食材檔!$B$1:$I$65536,8,FALSE)</f>
        <v>0</v>
      </c>
      <c r="O959" s="55" t="e">
        <f t="shared" si="52"/>
        <v>#DIV/0!</v>
      </c>
      <c r="P959" s="42">
        <f>VLOOKUP($G959,[1]食材檔!$B$1:$M$65536,11,FALSE)/100*H959</f>
        <v>0</v>
      </c>
    </row>
    <row r="960" spans="4:22">
      <c r="E960" s="52"/>
      <c r="F960" s="53"/>
      <c r="G960" s="53">
        <f>VLOOKUP($E$953,[1]明細總表!$C$1:$AB$65536,17,FALSE)</f>
        <v>0</v>
      </c>
      <c r="H960" s="53">
        <f>VLOOKUP($E$953,[1]明細總表!$C$1:$AB$65536,18,FALSE)</f>
        <v>0</v>
      </c>
      <c r="I960" s="52">
        <f>VLOOKUP($G960,[1]食材檔!$B$1:$I$65536,3,FALSE)</f>
        <v>0</v>
      </c>
      <c r="J960" s="54" t="e">
        <f t="shared" si="53"/>
        <v>#DIV/0!</v>
      </c>
      <c r="K960" s="54"/>
      <c r="L960" s="52">
        <f>VLOOKUP($G960,[1]食材檔!$B$1:$I$65536,4,FALSE)</f>
        <v>0</v>
      </c>
      <c r="M960" s="52">
        <f>VLOOKUP($G960,[1]食材檔!$B$1:$I$65536,7,FALSE)</f>
        <v>0</v>
      </c>
      <c r="N960" s="52">
        <f>VLOOKUP($G960,[1]食材檔!$B$1:$I$65536,8,FALSE)</f>
        <v>0</v>
      </c>
      <c r="O960" s="55" t="e">
        <f t="shared" si="52"/>
        <v>#DIV/0!</v>
      </c>
      <c r="P960" s="42">
        <f>VLOOKUP($G960,[1]食材檔!$B$1:$M$65536,11,FALSE)/100*H960</f>
        <v>0</v>
      </c>
    </row>
    <row r="961" spans="4:21">
      <c r="E961" s="52"/>
      <c r="F961" s="53"/>
      <c r="G961" s="53">
        <f>VLOOKUP($E$953,[1]明細總表!$C$1:$AB$65536,19,FALSE)</f>
        <v>0</v>
      </c>
      <c r="H961" s="53">
        <f>VLOOKUP($E$953,[1]明細總表!$C$1:$AB$65536,20,FALSE)</f>
        <v>0</v>
      </c>
      <c r="I961" s="52">
        <f>VLOOKUP($G961,[1]食材檔!$B$1:$I$65536,3,FALSE)</f>
        <v>0</v>
      </c>
      <c r="J961" s="54" t="e">
        <f t="shared" si="53"/>
        <v>#DIV/0!</v>
      </c>
      <c r="K961" s="54"/>
      <c r="L961" s="52">
        <f>VLOOKUP($G961,[1]食材檔!$B$1:$I$65536,4,FALSE)</f>
        <v>0</v>
      </c>
      <c r="M961" s="52">
        <f>VLOOKUP($G961,[1]食材檔!$B$1:$I$65536,7,FALSE)</f>
        <v>0</v>
      </c>
      <c r="N961" s="52">
        <f>VLOOKUP($G961,[1]食材檔!$B$1:$I$65536,8,FALSE)</f>
        <v>0</v>
      </c>
      <c r="O961" s="55" t="e">
        <f t="shared" si="52"/>
        <v>#DIV/0!</v>
      </c>
      <c r="P961" s="42">
        <f>VLOOKUP($G961,[1]食材檔!$B$1:$M$65536,11,FALSE)/100*H961</f>
        <v>0</v>
      </c>
    </row>
    <row r="962" spans="4:21">
      <c r="E962" s="52"/>
      <c r="F962" s="53"/>
      <c r="G962" s="53">
        <f>VLOOKUP($E$953,[1]明細總表!$C$1:$AB$65536,21,FALSE)</f>
        <v>0</v>
      </c>
      <c r="H962" s="53">
        <f>VLOOKUP($E$953,[1]明細總表!$C$1:$AB$65536,22,FALSE)</f>
        <v>0</v>
      </c>
      <c r="I962" s="52">
        <f>VLOOKUP($G962,[1]食材檔!$B$1:$I$65536,3,FALSE)</f>
        <v>0</v>
      </c>
      <c r="J962" s="54" t="e">
        <f t="shared" si="53"/>
        <v>#DIV/0!</v>
      </c>
      <c r="K962" s="54"/>
      <c r="L962" s="52">
        <f>VLOOKUP($G962,[1]食材檔!$B$1:$I$65536,4,FALSE)</f>
        <v>0</v>
      </c>
      <c r="M962" s="52">
        <f>VLOOKUP($G962,[1]食材檔!$B$1:$I$65536,7,FALSE)</f>
        <v>0</v>
      </c>
      <c r="N962" s="52">
        <f>VLOOKUP($G962,[1]食材檔!$B$1:$I$65536,8,FALSE)</f>
        <v>0</v>
      </c>
      <c r="O962" s="55" t="e">
        <f t="shared" si="52"/>
        <v>#DIV/0!</v>
      </c>
      <c r="P962" s="42">
        <f>VLOOKUP($G962,[1]食材檔!$B$1:$M$65536,11,FALSE)/100*H962</f>
        <v>0</v>
      </c>
    </row>
    <row r="963" spans="4:21">
      <c r="D963" s="13">
        <f>SUM(H963:H965)</f>
        <v>80</v>
      </c>
      <c r="E963" s="38" t="str">
        <f>VLOOKUP(G924,[1]麗山菜單!B23:H23,3,FALSE)</f>
        <v>蕎麥飯</v>
      </c>
      <c r="F963" s="39">
        <f>VLOOKUP($E$963,[1]明細總表!$C$1:$AB$65536,2,FALSE)</f>
        <v>2</v>
      </c>
      <c r="G963" s="39" t="str">
        <f>VLOOKUP($E$963,[1]明細總表!$C$1:$AB$65536,3,FALSE)</f>
        <v>白米</v>
      </c>
      <c r="H963" s="39">
        <f>VLOOKUP($E$963,[1]明細總表!$C$1:$AB$65536,4,FALSE)</f>
        <v>65</v>
      </c>
      <c r="I963" s="38">
        <f>VLOOKUP($G963,[1]食材檔!$B$1:$I$65536,3,FALSE)</f>
        <v>1000</v>
      </c>
      <c r="J963" s="56">
        <f t="shared" si="53"/>
        <v>184.405</v>
      </c>
      <c r="K963" s="56"/>
      <c r="L963" s="38" t="str">
        <f>VLOOKUP($G963,[1]食材檔!$B$1:$I$65536,4,FALSE)</f>
        <v>kg</v>
      </c>
      <c r="M963" s="38">
        <f>VLOOKUP($G963,[1]食材檔!$B$1:$I$65536,7,FALSE)</f>
        <v>20</v>
      </c>
      <c r="N963" s="38">
        <f>VLOOKUP($G963,[1]食材檔!$B$1:$I$65536,8,FALSE)</f>
        <v>1</v>
      </c>
      <c r="O963" s="41">
        <f t="shared" si="52"/>
        <v>3.25</v>
      </c>
      <c r="P963" s="42">
        <f>VLOOKUP($G963,[1]食材檔!$B$1:$M$65536,11,FALSE)/100*H963</f>
        <v>3.25</v>
      </c>
    </row>
    <row r="964" spans="4:21" ht="15" customHeight="1">
      <c r="E964" s="38"/>
      <c r="F964" s="39"/>
      <c r="G964" s="39" t="str">
        <f>VLOOKUP($E$963,[1]明細總表!$C$1:$AB$65536,5,FALSE)</f>
        <v>蕎麥</v>
      </c>
      <c r="H964" s="39">
        <f>VLOOKUP($E$963,[1]明細總表!$C$1:$AB$65536,6,FALSE)</f>
        <v>15</v>
      </c>
      <c r="I964" s="38">
        <f>VLOOKUP($G964,[1]食材檔!$B$1:$I$65536,3,FALSE)</f>
        <v>1000</v>
      </c>
      <c r="J964" s="56">
        <f t="shared" si="53"/>
        <v>42.555</v>
      </c>
      <c r="K964" s="56"/>
      <c r="L964" s="38" t="str">
        <f>VLOOKUP($G964,[1]食材檔!$B$1:$I$65536,4,FALSE)</f>
        <v>kg</v>
      </c>
      <c r="M964" s="38">
        <f>VLOOKUP($G964,[1]食材檔!$B$1:$I$65536,7,FALSE)</f>
        <v>20</v>
      </c>
      <c r="N964" s="38">
        <f>VLOOKUP($G964,[1]食材檔!$B$1:$I$65536,8,FALSE)</f>
        <v>1</v>
      </c>
      <c r="O964" s="41">
        <f t="shared" si="52"/>
        <v>0.75</v>
      </c>
      <c r="P964" s="42">
        <f>VLOOKUP($G964,[1]食材檔!$B$1:$M$65536,11,FALSE)/100*H964</f>
        <v>1.9500000000000002</v>
      </c>
    </row>
    <row r="965" spans="4:21">
      <c r="E965" s="38" t="s">
        <v>3</v>
      </c>
      <c r="F965" s="39">
        <v>1</v>
      </c>
      <c r="G965" s="39" t="s">
        <v>4</v>
      </c>
      <c r="H965" s="39">
        <f>J965*1000/E924</f>
        <v>0</v>
      </c>
      <c r="I965" s="38"/>
      <c r="J965" s="56"/>
      <c r="K965" s="56"/>
      <c r="L965" s="38" t="s">
        <v>29</v>
      </c>
      <c r="M965" s="38">
        <v>5</v>
      </c>
      <c r="N965" s="38">
        <v>6</v>
      </c>
      <c r="O965" s="41">
        <f t="shared" si="52"/>
        <v>0</v>
      </c>
      <c r="P965" s="42">
        <f>VLOOKUP($G965,[1]食材檔!$B$1:$M$65536,11,FALSE)/100*H965</f>
        <v>0</v>
      </c>
    </row>
    <row r="966" spans="4:21">
      <c r="E966" s="52" t="s">
        <v>5</v>
      </c>
      <c r="F966" s="53"/>
      <c r="G966" s="53" t="s">
        <v>7</v>
      </c>
      <c r="H966" s="52"/>
      <c r="I966" s="52"/>
      <c r="J966" s="54"/>
      <c r="K966" s="54"/>
      <c r="L966" s="52" t="s">
        <v>29</v>
      </c>
      <c r="M966" s="52"/>
      <c r="N966" s="52"/>
      <c r="O966" s="55"/>
      <c r="P966" s="42">
        <f>VLOOKUP($G966,[1]食材檔!$B$1:$M$65536,11,FALSE)/100*H966</f>
        <v>0</v>
      </c>
    </row>
    <row r="967" spans="4:21">
      <c r="E967" s="52"/>
      <c r="F967" s="53"/>
      <c r="G967" s="53" t="s">
        <v>31</v>
      </c>
      <c r="H967" s="52"/>
      <c r="I967" s="52"/>
      <c r="J967" s="54"/>
      <c r="K967" s="54"/>
      <c r="L967" s="52" t="s">
        <v>29</v>
      </c>
      <c r="M967" s="52"/>
      <c r="N967" s="52"/>
      <c r="O967" s="55"/>
      <c r="P967" s="42">
        <f>VLOOKUP($G967,[1]食材檔!$B$1:$M$65536,11,FALSE)/100*H967</f>
        <v>0</v>
      </c>
    </row>
    <row r="968" spans="4:21">
      <c r="E968" s="52"/>
      <c r="F968" s="53"/>
      <c r="G968" s="53" t="s">
        <v>8</v>
      </c>
      <c r="H968" s="52"/>
      <c r="I968" s="52"/>
      <c r="J968" s="54"/>
      <c r="K968" s="54"/>
      <c r="L968" s="52" t="s">
        <v>29</v>
      </c>
      <c r="M968" s="52"/>
      <c r="N968" s="52"/>
      <c r="O968" s="55"/>
      <c r="P968" s="42">
        <f>VLOOKUP($G968,[1]食材檔!$B$1:$M$65536,11,FALSE)/100*H968</f>
        <v>0</v>
      </c>
    </row>
    <row r="969" spans="4:21">
      <c r="D969" s="16"/>
      <c r="E969" s="19">
        <f>VLOOKUP($H$970,[1]人數!$L$1:$S$65536,6,FALSE)</f>
        <v>1402</v>
      </c>
      <c r="F969" s="20">
        <f>VLOOKUP($H$970,[1]人數!$L$1:$S$65536,7,FALSE)</f>
        <v>1968</v>
      </c>
      <c r="G969" s="21"/>
    </row>
    <row r="970" spans="4:21">
      <c r="D970" s="16"/>
      <c r="E970" s="4">
        <f>VLOOKUP($H$970,[1]人數!$L$1:$S$65536,8,FALSE)</f>
        <v>3370</v>
      </c>
      <c r="G970" s="22">
        <f>[1]麗山菜單!B24</f>
        <v>45076</v>
      </c>
      <c r="H970" s="23" t="str">
        <f>VLOOKUP(G50,[1]麗山菜單!A24:I24,3,TRUE)</f>
        <v>二</v>
      </c>
      <c r="J970" s="24"/>
      <c r="K970" s="24"/>
      <c r="L970" s="13" t="str">
        <f>VLOOKUP(G970,[1]麗山菜單!A24:I24,4,TRUE)</f>
        <v>有機白米飯</v>
      </c>
    </row>
    <row r="971" spans="4:21">
      <c r="D971" s="61" t="s">
        <v>10</v>
      </c>
      <c r="E971" s="26" t="s">
        <v>0</v>
      </c>
      <c r="F971" s="7" t="s">
        <v>1</v>
      </c>
      <c r="G971" s="26" t="s">
        <v>2</v>
      </c>
      <c r="H971" s="26" t="s">
        <v>11</v>
      </c>
      <c r="I971" s="27" t="s">
        <v>12</v>
      </c>
      <c r="J971" s="28" t="s">
        <v>13</v>
      </c>
      <c r="K971" s="28"/>
      <c r="L971" s="29" t="s">
        <v>14</v>
      </c>
      <c r="M971" s="30" t="s">
        <v>15</v>
      </c>
      <c r="N971" s="31" t="s">
        <v>16</v>
      </c>
      <c r="O971" s="32" t="s">
        <v>17</v>
      </c>
      <c r="P971" s="33" t="s">
        <v>18</v>
      </c>
      <c r="Q971" s="13" t="s">
        <v>19</v>
      </c>
      <c r="R971" s="43">
        <f>SUMIFS(O972:O1011,N972:N1011,1)</f>
        <v>3.75</v>
      </c>
      <c r="S971" s="35" t="s">
        <v>20</v>
      </c>
      <c r="T971" s="36">
        <f>R971*2+R972*7+R973*1+R976*8</f>
        <v>30.937045454545455</v>
      </c>
      <c r="U971" s="37">
        <f>T971*4/T974</f>
        <v>0.17923648696214686</v>
      </c>
    </row>
    <row r="972" spans="4:21">
      <c r="D972" s="13">
        <f>SUM(H972:H983)</f>
        <v>99</v>
      </c>
      <c r="E972" s="38" t="str">
        <f>VLOOKUP(G970,[1]麗山菜單!B24:H24,4,FALSE)</f>
        <v>蒜泥白肉</v>
      </c>
      <c r="F972" s="39">
        <f>VLOOKUP($E$972,[1]明細總表!$C$1:$AB$65536,2,FALSE)</f>
        <v>5</v>
      </c>
      <c r="G972" s="39" t="str">
        <f>VLOOKUP($E$972,[1]明細總表!$C$1:$AB$65536,3,FALSE)</f>
        <v>肉片</v>
      </c>
      <c r="H972" s="39">
        <f>VLOOKUP($E$972,[1]明細總表!$C$1:$AB$65536,4,FALSE)</f>
        <v>60</v>
      </c>
      <c r="I972" s="38">
        <f>VLOOKUP($G972,[1]食材檔!$B$1:$I$65536,3,FALSE)</f>
        <v>1000</v>
      </c>
      <c r="J972" s="56">
        <f t="shared" ref="J972:J1010" si="54">H972*$E$970/I972</f>
        <v>202.2</v>
      </c>
      <c r="K972" s="56"/>
      <c r="L972" s="38" t="str">
        <f>VLOOKUP($G972,[1]食材檔!$B$1:$I$65536,4,FALSE)</f>
        <v>kg</v>
      </c>
      <c r="M972" s="38">
        <f>VLOOKUP($G972,[1]食材檔!$B$1:$I$65536,7,FALSE)</f>
        <v>35</v>
      </c>
      <c r="N972" s="38">
        <f>VLOOKUP($G972,[1]食材檔!$B$1:$I$65536,8,FALSE)</f>
        <v>2</v>
      </c>
      <c r="O972" s="41">
        <f t="shared" ref="O972:O1011" si="55">H972/M972</f>
        <v>1.7142857142857142</v>
      </c>
      <c r="P972" s="42">
        <f>VLOOKUP($G972,[1]食材檔!$B$1:$M$65536,11,FALSE)/100*H972</f>
        <v>1.7999999999999998</v>
      </c>
      <c r="Q972" s="13" t="s">
        <v>21</v>
      </c>
      <c r="R972" s="46">
        <f>SUMIFS(O972:O1011,N972:N1011,2)</f>
        <v>3.1060064935064933</v>
      </c>
      <c r="S972" s="35" t="s">
        <v>35</v>
      </c>
      <c r="T972" s="44">
        <f>R972*5+R975*5+R976*8</f>
        <v>27.530032467532465</v>
      </c>
      <c r="U972" s="37">
        <f>T972*9/T974</f>
        <v>0.35886973122690646</v>
      </c>
    </row>
    <row r="973" spans="4:21">
      <c r="E973" s="38"/>
      <c r="F973" s="39"/>
      <c r="G973" s="9" t="str">
        <f>VLOOKUP($E$972,[1]明細總表!$C$1:$AB$65536,5,FALSE)</f>
        <v>綠豆芽</v>
      </c>
      <c r="H973" s="9">
        <f>VLOOKUP($E$972,[1]明細總表!$C$1:$AB$65536,6,FALSE)</f>
        <v>35</v>
      </c>
      <c r="I973" s="38">
        <f>VLOOKUP($G973,[1]食材檔!$B$1:$I$65536,3,FALSE)</f>
        <v>1000</v>
      </c>
      <c r="J973" s="56">
        <f t="shared" si="54"/>
        <v>117.95</v>
      </c>
      <c r="K973" s="56"/>
      <c r="L973" s="38" t="str">
        <f>VLOOKUP($G973,[1]食材檔!$B$1:$I$65536,4,FALSE)</f>
        <v>kg</v>
      </c>
      <c r="M973" s="38">
        <f>VLOOKUP($G973,[1]食材檔!$B$1:$I$65536,7,FALSE)</f>
        <v>100</v>
      </c>
      <c r="N973" s="38">
        <f>VLOOKUP($G973,[1]食材檔!$B$1:$I$65536,8,FALSE)</f>
        <v>3</v>
      </c>
      <c r="O973" s="41">
        <f t="shared" si="55"/>
        <v>0.35</v>
      </c>
      <c r="P973" s="42">
        <f>VLOOKUP($G973,[1]食材檔!$B$1:$M$65536,11,FALSE)/100*H973</f>
        <v>19.600000000000001</v>
      </c>
      <c r="Q973" s="13" t="s">
        <v>9</v>
      </c>
      <c r="R973" s="46">
        <f>SUMIFS(O972:O1011,N972:N1011,3)</f>
        <v>1.6950000000000001</v>
      </c>
      <c r="S973" s="35" t="s">
        <v>23</v>
      </c>
      <c r="T973" s="44">
        <f>R971*15+R973*5+15+R976*12</f>
        <v>79.724999999999994</v>
      </c>
      <c r="U973" s="37">
        <f>T973*4/T974</f>
        <v>0.46189378181094665</v>
      </c>
    </row>
    <row r="974" spans="4:21">
      <c r="E974" s="38"/>
      <c r="F974" s="39"/>
      <c r="G974" s="39" t="str">
        <f>VLOOKUP($E$972,[1]明細總表!$C$1:$AB$65536,7,FALSE)</f>
        <v>青蔥珠</v>
      </c>
      <c r="H974" s="39">
        <f>VLOOKUP($E$972,[1]明細總表!$C$1:$AB$65536,8,FALSE)</f>
        <v>2</v>
      </c>
      <c r="I974" s="38">
        <f>VLOOKUP($G974,[1]食材檔!$B$1:$I$65536,3,FALSE)</f>
        <v>1000</v>
      </c>
      <c r="J974" s="56">
        <f t="shared" si="54"/>
        <v>6.74</v>
      </c>
      <c r="K974" s="56"/>
      <c r="L974" s="38" t="str">
        <f>VLOOKUP($G974,[1]食材檔!$B$1:$I$65536,4,FALSE)</f>
        <v>kg</v>
      </c>
      <c r="M974" s="38">
        <f>VLOOKUP($G974,[1]食材檔!$B$1:$I$65536,7,FALSE)</f>
        <v>100</v>
      </c>
      <c r="N974" s="38">
        <f>VLOOKUP($G974,[1]食材檔!$B$1:$I$65536,8,FALSE)</f>
        <v>3</v>
      </c>
      <c r="O974" s="41">
        <f t="shared" si="55"/>
        <v>0.02</v>
      </c>
      <c r="P974" s="42">
        <f>VLOOKUP($G974,[1]食材檔!$B$1:$M$65536,11,FALSE)/100*H974</f>
        <v>0.94</v>
      </c>
      <c r="Q974" s="13" t="s">
        <v>6</v>
      </c>
      <c r="R974" s="46">
        <f>SUMIFS(O972:O1011,N972:N1011,4)+1</f>
        <v>1</v>
      </c>
      <c r="S974" s="47" t="s">
        <v>25</v>
      </c>
      <c r="T974" s="44">
        <f>T971*4+T972*9+T973*4</f>
        <v>690.41847402597398</v>
      </c>
      <c r="U974" s="37">
        <f>U971+U972+U973</f>
        <v>1</v>
      </c>
    </row>
    <row r="975" spans="4:21">
      <c r="E975" s="38"/>
      <c r="F975" s="39"/>
      <c r="G975" s="39" t="str">
        <f>VLOOKUP($E$972,[1]明細總表!$C$1:$AB$65536,9,FALSE)</f>
        <v>蒜泥</v>
      </c>
      <c r="H975" s="39">
        <f>VLOOKUP($E$972,[1]明細總表!$C$1:$AB$65536,10,FALSE)</f>
        <v>1</v>
      </c>
      <c r="I975" s="38">
        <f>VLOOKUP($G975,[1]食材檔!$B$1:$I$65536,3,FALSE)</f>
        <v>1000</v>
      </c>
      <c r="J975" s="56">
        <f t="shared" si="54"/>
        <v>3.37</v>
      </c>
      <c r="K975" s="56"/>
      <c r="L975" s="38" t="str">
        <f>VLOOKUP($G975,[1]食材檔!$B$1:$I$65536,4,FALSE)</f>
        <v>kg</v>
      </c>
      <c r="M975" s="38">
        <f>VLOOKUP($G975,[1]食材檔!$B$1:$I$65536,7,FALSE)</f>
        <v>100</v>
      </c>
      <c r="N975" s="38">
        <f>VLOOKUP($G975,[1]食材檔!$B$1:$I$65536,8,FALSE)</f>
        <v>3</v>
      </c>
      <c r="O975" s="41">
        <f t="shared" si="55"/>
        <v>0.01</v>
      </c>
      <c r="P975" s="42">
        <f>VLOOKUP($G975,[1]食材檔!$B$1:$M$65536,11,FALSE)/100*H975</f>
        <v>0.11</v>
      </c>
      <c r="Q975" s="13" t="s">
        <v>26</v>
      </c>
      <c r="R975" s="46">
        <f>SUMIFS(O972:O1011,N972:N1011,6)+2.4</f>
        <v>2.4</v>
      </c>
    </row>
    <row r="976" spans="4:21">
      <c r="E976" s="38"/>
      <c r="F976" s="39"/>
      <c r="G976" s="39" t="str">
        <f>VLOOKUP($E$972,[1]明細總表!$C$1:$AB$65536,11,FALSE)</f>
        <v>醬油膏</v>
      </c>
      <c r="H976" s="39">
        <f>VLOOKUP($E$972,[1]明細總表!$C$1:$AB$65536,12,FALSE)</f>
        <v>1</v>
      </c>
      <c r="I976" s="38">
        <f>VLOOKUP($G976,[1]食材檔!$B$1:$I$65536,3,FALSE)</f>
        <v>5800</v>
      </c>
      <c r="J976" s="56">
        <f t="shared" si="54"/>
        <v>0.58103448275862069</v>
      </c>
      <c r="K976" s="56"/>
      <c r="L976" s="38" t="str">
        <f>VLOOKUP($G976,[1]食材檔!$B$1:$I$65536,4,FALSE)</f>
        <v>桶</v>
      </c>
      <c r="M976" s="38">
        <f>VLOOKUP($G976,[1]食材檔!$B$1:$I$65536,7,FALSE)</f>
        <v>0</v>
      </c>
      <c r="N976" s="38">
        <f>VLOOKUP($G976,[1]食材檔!$B$1:$I$65536,8,FALSE)</f>
        <v>0</v>
      </c>
      <c r="O976" s="41" t="e">
        <f t="shared" si="55"/>
        <v>#DIV/0!</v>
      </c>
      <c r="P976" s="42">
        <f>VLOOKUP($G976,[1]食材檔!$B$1:$M$65536,11,FALSE)/100*H976</f>
        <v>0</v>
      </c>
      <c r="Q976" s="47" t="s">
        <v>27</v>
      </c>
      <c r="R976" s="48">
        <f>SUMIFS(O972:O1011,N972:N1011,5)</f>
        <v>0</v>
      </c>
    </row>
    <row r="977" spans="4:18">
      <c r="E977" s="38"/>
      <c r="F977" s="39"/>
      <c r="G977" s="39">
        <f>VLOOKUP($E$972,[1]明細總表!$C$1:$AB$65536,13,FALSE)</f>
        <v>0</v>
      </c>
      <c r="H977" s="9">
        <f>VLOOKUP($E$972,[1]明細總表!$C$1:$AB$65536,14,FALSE)</f>
        <v>0</v>
      </c>
      <c r="I977" s="8">
        <f>VLOOKUP($G977,[1]食材檔!$B$1:$I$65536,3,FALSE)</f>
        <v>0</v>
      </c>
      <c r="J977" s="45" t="e">
        <f t="shared" si="54"/>
        <v>#DIV/0!</v>
      </c>
      <c r="K977" s="45"/>
      <c r="L977" s="38">
        <f>VLOOKUP($G977,[1]食材檔!$B$1:$I$65536,4,FALSE)</f>
        <v>0</v>
      </c>
      <c r="M977" s="38">
        <f>VLOOKUP($G977,[1]食材檔!$B$1:$I$65536,7,FALSE)</f>
        <v>0</v>
      </c>
      <c r="N977" s="38">
        <f>VLOOKUP($G977,[1]食材檔!$B$1:$I$65536,8,FALSE)</f>
        <v>0</v>
      </c>
      <c r="O977" s="41" t="e">
        <f t="shared" si="55"/>
        <v>#DIV/0!</v>
      </c>
      <c r="P977" s="42">
        <f>VLOOKUP($G977,[1]食材檔!$B$1:$M$65536,11,FALSE)/100*H977</f>
        <v>0</v>
      </c>
      <c r="Q977" s="49" t="s">
        <v>18</v>
      </c>
      <c r="R977" s="50">
        <f>SUM(P972:P1014)</f>
        <v>179.52499999999998</v>
      </c>
    </row>
    <row r="978" spans="4:18">
      <c r="E978" s="38"/>
      <c r="F978" s="39"/>
      <c r="G978" s="39">
        <f>VLOOKUP($E$972,[1]明細總表!$C$1:$AB$65536,15,FALSE)</f>
        <v>0</v>
      </c>
      <c r="H978" s="39">
        <f>VLOOKUP($E$972,[1]明細總表!$C$1:$AB$65536,16,FALSE)</f>
        <v>0</v>
      </c>
      <c r="I978" s="38">
        <f>VLOOKUP($G978,[1]食材檔!$B$1:$I$65536,3,FALSE)</f>
        <v>0</v>
      </c>
      <c r="J978" s="56" t="e">
        <f t="shared" si="54"/>
        <v>#DIV/0!</v>
      </c>
      <c r="K978" s="56"/>
      <c r="L978" s="38">
        <f>VLOOKUP($G978,[1]食材檔!$B$1:$I$65536,4,FALSE)</f>
        <v>0</v>
      </c>
      <c r="M978" s="38">
        <f>VLOOKUP($G978,[1]食材檔!$B$1:$I$65536,7,FALSE)</f>
        <v>0</v>
      </c>
      <c r="N978" s="38">
        <f>VLOOKUP($G978,[1]食材檔!$B$1:$I$65536,8,FALSE)</f>
        <v>0</v>
      </c>
      <c r="O978" s="41" t="e">
        <f t="shared" si="55"/>
        <v>#DIV/0!</v>
      </c>
      <c r="P978" s="42">
        <f>VLOOKUP($G978,[1]食材檔!$B$1:$M$65536,11,FALSE)/100*H978</f>
        <v>0</v>
      </c>
    </row>
    <row r="979" spans="4:18">
      <c r="E979" s="38"/>
      <c r="F979" s="39"/>
      <c r="G979" s="39">
        <f>VLOOKUP($E$972,[1]明細總表!$C$1:$AB$65536,17,FALSE)</f>
        <v>0</v>
      </c>
      <c r="H979" s="39">
        <f>VLOOKUP($E$972,[1]明細總表!$C$1:$AB$65536,18,FALSE)</f>
        <v>0</v>
      </c>
      <c r="I979" s="38">
        <f>VLOOKUP($G979,[1]食材檔!$B$1:$I$65536,3,FALSE)</f>
        <v>0</v>
      </c>
      <c r="J979" s="56" t="e">
        <f t="shared" si="54"/>
        <v>#DIV/0!</v>
      </c>
      <c r="K979" s="56"/>
      <c r="L979" s="38">
        <f>VLOOKUP($G979,[1]食材檔!$B$1:$I$65536,4,FALSE)</f>
        <v>0</v>
      </c>
      <c r="M979" s="38">
        <f>VLOOKUP($G979,[1]食材檔!$B$1:$I$65536,7,FALSE)</f>
        <v>0</v>
      </c>
      <c r="N979" s="38">
        <f>VLOOKUP($G979,[1]食材檔!$B$1:$I$65536,8,FALSE)</f>
        <v>0</v>
      </c>
      <c r="O979" s="41" t="e">
        <f t="shared" si="55"/>
        <v>#DIV/0!</v>
      </c>
      <c r="P979" s="42">
        <f>VLOOKUP($G979,[1]食材檔!$B$1:$M$65536,11,FALSE)/100*H979</f>
        <v>0</v>
      </c>
    </row>
    <row r="980" spans="4:18">
      <c r="E980" s="38"/>
      <c r="F980" s="39"/>
      <c r="G980" s="39">
        <f>VLOOKUP($E$972,[1]明細總表!$C$1:$AB$65536,19,FALSE)</f>
        <v>0</v>
      </c>
      <c r="H980" s="39">
        <f>VLOOKUP($E$972,[1]明細總表!$C$1:$AB$65536,20,FALSE)</f>
        <v>0</v>
      </c>
      <c r="I980" s="38">
        <f>VLOOKUP($G980,[1]食材檔!$B$1:$I$65536,3,FALSE)</f>
        <v>0</v>
      </c>
      <c r="J980" s="56" t="e">
        <f t="shared" si="54"/>
        <v>#DIV/0!</v>
      </c>
      <c r="K980" s="56"/>
      <c r="L980" s="38">
        <f>VLOOKUP($G980,[1]食材檔!$B$1:$I$65536,4,FALSE)</f>
        <v>0</v>
      </c>
      <c r="M980" s="38">
        <f>VLOOKUP($G980,[1]食材檔!$B$1:$I$65536,7,FALSE)</f>
        <v>0</v>
      </c>
      <c r="N980" s="38">
        <f>VLOOKUP($G980,[1]食材檔!$B$1:$I$65536,8,FALSE)</f>
        <v>0</v>
      </c>
      <c r="O980" s="41" t="e">
        <f t="shared" si="55"/>
        <v>#DIV/0!</v>
      </c>
      <c r="P980" s="42">
        <f>VLOOKUP($G980,[1]食材檔!$B$1:$M$65536,11,FALSE)/100*H980</f>
        <v>0</v>
      </c>
    </row>
    <row r="981" spans="4:18">
      <c r="E981" s="38"/>
      <c r="F981" s="39"/>
      <c r="G981" s="39">
        <f>VLOOKUP($E$972,[1]明細總表!$C$1:$AB$65536,21,FALSE)</f>
        <v>0</v>
      </c>
      <c r="H981" s="39">
        <f>VLOOKUP($E$972,[1]明細總表!$C$1:$AB$65536,22,FALSE)</f>
        <v>0</v>
      </c>
      <c r="I981" s="38">
        <f>VLOOKUP($G981,[1]食材檔!$B$1:$I$65536,3,FALSE)</f>
        <v>0</v>
      </c>
      <c r="J981" s="56" t="e">
        <f t="shared" si="54"/>
        <v>#DIV/0!</v>
      </c>
      <c r="K981" s="56"/>
      <c r="L981" s="38">
        <f>VLOOKUP($G981,[1]食材檔!$B$1:$I$65536,4,FALSE)</f>
        <v>0</v>
      </c>
      <c r="M981" s="38">
        <f>VLOOKUP($G981,[1]食材檔!$B$1:$I$65536,7,FALSE)</f>
        <v>0</v>
      </c>
      <c r="N981" s="38">
        <f>VLOOKUP($G981,[1]食材檔!$B$1:$I$65536,8,FALSE)</f>
        <v>0</v>
      </c>
      <c r="O981" s="41" t="e">
        <f t="shared" si="55"/>
        <v>#DIV/0!</v>
      </c>
      <c r="P981" s="42">
        <f>VLOOKUP($G981,[1]食材檔!$B$1:$M$65536,11,FALSE)/100*H981</f>
        <v>0</v>
      </c>
    </row>
    <row r="982" spans="4:18">
      <c r="E982" s="38"/>
      <c r="F982" s="39"/>
      <c r="G982" s="39">
        <f>VLOOKUP($E$972,[1]明細總表!$C$1:$AB$65536,23,FALSE)</f>
        <v>0</v>
      </c>
      <c r="H982" s="39">
        <f>VLOOKUP($E$972,[1]明細總表!$C$1:$AB$65536,24,FALSE)</f>
        <v>0</v>
      </c>
      <c r="I982" s="38">
        <f>VLOOKUP($G982,[1]食材檔!$B$1:$I$65536,3,FALSE)</f>
        <v>0</v>
      </c>
      <c r="J982" s="56" t="e">
        <f t="shared" si="54"/>
        <v>#DIV/0!</v>
      </c>
      <c r="K982" s="56"/>
      <c r="L982" s="38">
        <f>VLOOKUP($G982,[1]食材檔!$B$1:$I$65536,4,FALSE)</f>
        <v>0</v>
      </c>
      <c r="M982" s="38">
        <f>VLOOKUP($G982,[1]食材檔!$B$1:$I$65536,7,FALSE)</f>
        <v>0</v>
      </c>
      <c r="N982" s="38">
        <f>VLOOKUP($G982,[1]食材檔!$B$1:$I$65536,8,FALSE)</f>
        <v>0</v>
      </c>
      <c r="O982" s="41" t="e">
        <f t="shared" si="55"/>
        <v>#DIV/0!</v>
      </c>
      <c r="P982" s="42">
        <f>VLOOKUP($G982,[1]食材檔!$B$1:$M$65536,11,FALSE)/100*H982</f>
        <v>0</v>
      </c>
    </row>
    <row r="983" spans="4:18">
      <c r="E983" s="38"/>
      <c r="F983" s="39"/>
      <c r="G983" s="39">
        <f>VLOOKUP($E$972,[1]明細總表!$C$1:$AB$65536,25,FALSE)</f>
        <v>0</v>
      </c>
      <c r="H983" s="39">
        <f>VLOOKUP($E$972,[1]明細總表!$C$1:$AB$65536,26,FALSE)</f>
        <v>0</v>
      </c>
      <c r="I983" s="38">
        <f>VLOOKUP($G983,[1]食材檔!$B$1:$I$65536,3,FALSE)</f>
        <v>0</v>
      </c>
      <c r="J983" s="56" t="e">
        <f t="shared" si="54"/>
        <v>#DIV/0!</v>
      </c>
      <c r="K983" s="56"/>
      <c r="L983" s="38">
        <f>VLOOKUP($G983,[1]食材檔!$B$1:$I$65536,4,FALSE)</f>
        <v>0</v>
      </c>
      <c r="M983" s="38">
        <f>VLOOKUP($G983,[1]食材檔!$B$1:$I$65536,7,FALSE)</f>
        <v>0</v>
      </c>
      <c r="N983" s="38">
        <f>VLOOKUP($G983,[1]食材檔!$B$1:$I$65536,8,FALSE)</f>
        <v>0</v>
      </c>
      <c r="O983" s="41" t="e">
        <f t="shared" si="55"/>
        <v>#DIV/0!</v>
      </c>
      <c r="P983" s="42">
        <f>VLOOKUP($G983,[1]食材檔!$B$1:$M$65536,11,FALSE)/100*H983</f>
        <v>0</v>
      </c>
    </row>
    <row r="984" spans="4:18">
      <c r="D984" s="13">
        <f>SUM(H984:H993)</f>
        <v>87</v>
      </c>
      <c r="E984" s="52" t="str">
        <f>VLOOKUP(G970,[1]麗山菜單!B24:H24,5,FALSE)</f>
        <v>木須炒蛋</v>
      </c>
      <c r="F984" s="53">
        <f>VLOOKUP($E$984,[1]明細總表!$C$1:$AB$65536,2,FALSE)</f>
        <v>8</v>
      </c>
      <c r="G984" s="12" t="str">
        <f>VLOOKUP($E$984,[1]明細總表!$C$1:$AB$65536,3,FALSE)</f>
        <v>CAS液蛋</v>
      </c>
      <c r="H984" s="12">
        <f>VLOOKUP($E$984,[1]明細總表!$C$1:$AB$65536,4,FALSE)</f>
        <v>46</v>
      </c>
      <c r="I984" s="52">
        <f>VLOOKUP($G984,[1]食材檔!$B$1:$I$65536,3,FALSE)</f>
        <v>1000</v>
      </c>
      <c r="J984" s="54">
        <f t="shared" si="54"/>
        <v>155.02000000000001</v>
      </c>
      <c r="K984" s="54"/>
      <c r="L984" s="52" t="str">
        <f>VLOOKUP($G984,[1]食材檔!$B$1:$I$65536,4,FALSE)</f>
        <v>kg</v>
      </c>
      <c r="M984" s="52">
        <f>VLOOKUP($G984,[1]食材檔!$B$1:$I$65536,7,FALSE)</f>
        <v>55</v>
      </c>
      <c r="N984" s="52">
        <f>VLOOKUP($G984,[1]食材檔!$B$1:$I$65536,8,FALSE)</f>
        <v>2</v>
      </c>
      <c r="O984" s="55">
        <f t="shared" si="55"/>
        <v>0.83636363636363631</v>
      </c>
      <c r="P984" s="42">
        <f>VLOOKUP($G984,[1]食材檔!$B$1:$M$65536,11,FALSE)/100*H984</f>
        <v>22.08</v>
      </c>
    </row>
    <row r="985" spans="4:18">
      <c r="E985" s="52"/>
      <c r="F985" s="53"/>
      <c r="G985" s="12" t="str">
        <f>VLOOKUP($E$984,[1]明細總表!$C$1:$AB$65536,5,FALSE)</f>
        <v>高麗菜段</v>
      </c>
      <c r="H985" s="12">
        <f>VLOOKUP($E$984,[1]明細總表!$C$1:$AB$65536,6,FALSE)</f>
        <v>20</v>
      </c>
      <c r="I985" s="52">
        <f>VLOOKUP($G985,[1]食材檔!$B$1:$I$65536,3,FALSE)</f>
        <v>1000</v>
      </c>
      <c r="J985" s="54">
        <f t="shared" si="54"/>
        <v>67.400000000000006</v>
      </c>
      <c r="K985" s="54"/>
      <c r="L985" s="52" t="str">
        <f>VLOOKUP($G985,[1]食材檔!$B$1:$I$65536,4,FALSE)</f>
        <v>kg</v>
      </c>
      <c r="M985" s="52">
        <f>VLOOKUP($G985,[1]食材檔!$B$1:$I$65536,7,FALSE)</f>
        <v>100</v>
      </c>
      <c r="N985" s="52">
        <f>VLOOKUP($G985,[1]食材檔!$B$1:$I$65536,8,FALSE)</f>
        <v>3</v>
      </c>
      <c r="O985" s="55">
        <f t="shared" si="55"/>
        <v>0.2</v>
      </c>
      <c r="P985" s="42">
        <f>VLOOKUP($G985,[1]食材檔!$B$1:$M$65536,11,FALSE)/100*H985</f>
        <v>9.3999999999999986</v>
      </c>
    </row>
    <row r="986" spans="4:18">
      <c r="E986" s="52"/>
      <c r="F986" s="53"/>
      <c r="G986" s="12" t="str">
        <f>VLOOKUP($E$984,[1]明細總表!$C$1:$AB$65536,7,FALSE)</f>
        <v>肉絲</v>
      </c>
      <c r="H986" s="12">
        <f>VLOOKUP($E$984,[1]明細總表!$C$1:$AB$65536,8,FALSE)</f>
        <v>7</v>
      </c>
      <c r="I986" s="52">
        <f>VLOOKUP($G986,[1]食材檔!$B$1:$I$65536,3,FALSE)</f>
        <v>1000</v>
      </c>
      <c r="J986" s="54">
        <f t="shared" si="54"/>
        <v>23.59</v>
      </c>
      <c r="K986" s="54"/>
      <c r="L986" s="52" t="str">
        <f>VLOOKUP($G986,[1]食材檔!$B$1:$I$65536,4,FALSE)</f>
        <v>kg</v>
      </c>
      <c r="M986" s="52">
        <f>VLOOKUP($G986,[1]食材檔!$B$1:$I$65536,7,FALSE)</f>
        <v>35</v>
      </c>
      <c r="N986" s="52">
        <f>VLOOKUP($G986,[1]食材檔!$B$1:$I$65536,8,FALSE)</f>
        <v>2</v>
      </c>
      <c r="O986" s="55">
        <f t="shared" si="55"/>
        <v>0.2</v>
      </c>
      <c r="P986" s="42">
        <f>VLOOKUP($G986,[1]食材檔!$B$1:$M$65536,11,FALSE)/100*H986</f>
        <v>0.21</v>
      </c>
    </row>
    <row r="987" spans="4:18">
      <c r="E987" s="52"/>
      <c r="F987" s="53"/>
      <c r="G987" s="12" t="str">
        <f>VLOOKUP($E$984,[1]明細總表!$C$1:$AB$65536,9,FALSE)</f>
        <v>濕木耳</v>
      </c>
      <c r="H987" s="12">
        <f>VLOOKUP($E$984,[1]明細總表!$C$1:$AB$65536,10,FALSE)</f>
        <v>4</v>
      </c>
      <c r="I987" s="52">
        <f>VLOOKUP($G987,[1]食材檔!$B$1:$I$65536,3,FALSE)</f>
        <v>1000</v>
      </c>
      <c r="J987" s="54">
        <f t="shared" si="54"/>
        <v>13.48</v>
      </c>
      <c r="K987" s="54"/>
      <c r="L987" s="52" t="str">
        <f>VLOOKUP($G987,[1]食材檔!$B$1:$I$65536,4,FALSE)</f>
        <v>kg</v>
      </c>
      <c r="M987" s="52">
        <f>VLOOKUP($G987,[1]食材檔!$B$1:$I$65536,7,FALSE)</f>
        <v>100</v>
      </c>
      <c r="N987" s="52">
        <f>VLOOKUP($G987,[1]食材檔!$B$1:$I$65536,8,FALSE)</f>
        <v>3</v>
      </c>
      <c r="O987" s="55">
        <f t="shared" si="55"/>
        <v>0.04</v>
      </c>
      <c r="P987" s="42">
        <f>VLOOKUP($G987,[1]食材檔!$B$1:$M$65536,11,FALSE)/100*H987</f>
        <v>0.04</v>
      </c>
    </row>
    <row r="988" spans="4:18">
      <c r="E988" s="52"/>
      <c r="F988" s="53"/>
      <c r="G988" s="12" t="str">
        <f>VLOOKUP($E$984,[1]明細總表!$C$1:$AB$65536,11,FALSE)</f>
        <v>青蔥段</v>
      </c>
      <c r="H988" s="12">
        <f>VLOOKUP($E$984,[1]明細總表!$C$1:$AB$65536,12,FALSE)</f>
        <v>3</v>
      </c>
      <c r="I988" s="52">
        <f>VLOOKUP($G988,[1]食材檔!$B$1:$I$65536,3,FALSE)</f>
        <v>1000</v>
      </c>
      <c r="J988" s="54">
        <f t="shared" si="54"/>
        <v>10.11</v>
      </c>
      <c r="K988" s="54"/>
      <c r="L988" s="52" t="str">
        <f>VLOOKUP($G988,[1]食材檔!$B$1:$I$65536,4,FALSE)</f>
        <v>kg</v>
      </c>
      <c r="M988" s="52">
        <f>VLOOKUP($G988,[1]食材檔!$B$1:$I$65536,7,FALSE)</f>
        <v>100</v>
      </c>
      <c r="N988" s="52">
        <f>VLOOKUP($G988,[1]食材檔!$B$1:$I$65536,8,FALSE)</f>
        <v>3</v>
      </c>
      <c r="O988" s="55">
        <f t="shared" si="55"/>
        <v>0.03</v>
      </c>
      <c r="P988" s="42">
        <f>VLOOKUP($G988,[1]食材檔!$B$1:$M$65536,11,FALSE)/100*H988</f>
        <v>1.41</v>
      </c>
    </row>
    <row r="989" spans="4:18">
      <c r="E989" s="52"/>
      <c r="F989" s="53"/>
      <c r="G989" s="12" t="str">
        <f>VLOOKUP($E$984,[1]明細總表!$C$1:$AB$65536,13,FALSE)</f>
        <v>紅蘿蔔絲</v>
      </c>
      <c r="H989" s="12">
        <f>VLOOKUP($E$984,[1]明細總表!$C$1:$AB$65536,14,FALSE)</f>
        <v>7</v>
      </c>
      <c r="I989" s="52">
        <f>VLOOKUP($G989,[1]食材檔!$B$1:$I$65536,3,FALSE)</f>
        <v>1000</v>
      </c>
      <c r="J989" s="54">
        <f t="shared" si="54"/>
        <v>23.59</v>
      </c>
      <c r="K989" s="54"/>
      <c r="L989" s="52" t="str">
        <f>VLOOKUP($G989,[1]食材檔!$B$1:$I$65536,4,FALSE)</f>
        <v>kg</v>
      </c>
      <c r="M989" s="52">
        <f>VLOOKUP($G989,[1]食材檔!$B$1:$I$65536,7,FALSE)</f>
        <v>100</v>
      </c>
      <c r="N989" s="52">
        <f>VLOOKUP($G989,[1]食材檔!$B$1:$I$65536,8,FALSE)</f>
        <v>3</v>
      </c>
      <c r="O989" s="55">
        <f t="shared" si="55"/>
        <v>7.0000000000000007E-2</v>
      </c>
      <c r="P989" s="42">
        <f>VLOOKUP($G989,[1]食材檔!$B$1:$M$65536,11,FALSE)/100*H989</f>
        <v>1.8900000000000001</v>
      </c>
    </row>
    <row r="990" spans="4:18">
      <c r="E990" s="52"/>
      <c r="F990" s="53"/>
      <c r="G990" s="53">
        <f>VLOOKUP($E$984,[1]明細總表!$C$1:$AB$65536,15,FALSE)</f>
        <v>0</v>
      </c>
      <c r="H990" s="53">
        <f>VLOOKUP($E$984,[1]明細總表!$C$1:$AB$65536,16,FALSE)</f>
        <v>0</v>
      </c>
      <c r="I990" s="52">
        <f>VLOOKUP($G990,[1]食材檔!$B$1:$I$65536,3,FALSE)</f>
        <v>0</v>
      </c>
      <c r="J990" s="54" t="e">
        <f t="shared" si="54"/>
        <v>#DIV/0!</v>
      </c>
      <c r="K990" s="54"/>
      <c r="L990" s="52">
        <f>VLOOKUP($G990,[1]食材檔!$B$1:$I$65536,4,FALSE)</f>
        <v>0</v>
      </c>
      <c r="M990" s="52">
        <f>VLOOKUP($G990,[1]食材檔!$B$1:$I$65536,7,FALSE)</f>
        <v>0</v>
      </c>
      <c r="N990" s="52">
        <f>VLOOKUP($G990,[1]食材檔!$B$1:$I$65536,8,FALSE)</f>
        <v>0</v>
      </c>
      <c r="O990" s="55" t="e">
        <f t="shared" si="55"/>
        <v>#DIV/0!</v>
      </c>
      <c r="P990" s="42">
        <f>VLOOKUP($G990,[1]食材檔!$B$1:$M$65536,11,FALSE)/100*H990</f>
        <v>0</v>
      </c>
    </row>
    <row r="991" spans="4:18">
      <c r="E991" s="52"/>
      <c r="F991" s="53"/>
      <c r="G991" s="53">
        <f>VLOOKUP($E$984,[1]明細總表!$C$1:$AB$65536,17,FALSE)</f>
        <v>0</v>
      </c>
      <c r="H991" s="53">
        <f>VLOOKUP($E$984,[1]明細總表!$C$1:$AB$65536,18,FALSE)</f>
        <v>0</v>
      </c>
      <c r="I991" s="52">
        <f>VLOOKUP($G991,[1]食材檔!$B$1:$I$65536,3,FALSE)</f>
        <v>0</v>
      </c>
      <c r="J991" s="54" t="e">
        <f t="shared" si="54"/>
        <v>#DIV/0!</v>
      </c>
      <c r="K991" s="54"/>
      <c r="L991" s="52">
        <f>VLOOKUP($G991,[1]食材檔!$B$1:$I$65536,4,FALSE)</f>
        <v>0</v>
      </c>
      <c r="M991" s="52">
        <f>VLOOKUP($G991,[1]食材檔!$B$1:$I$65536,7,FALSE)</f>
        <v>0</v>
      </c>
      <c r="N991" s="52">
        <f>VLOOKUP($G991,[1]食材檔!$B$1:$I$65536,8,FALSE)</f>
        <v>0</v>
      </c>
      <c r="O991" s="55" t="e">
        <f t="shared" si="55"/>
        <v>#DIV/0!</v>
      </c>
      <c r="P991" s="42">
        <f>VLOOKUP($G991,[1]食材檔!$B$1:$M$65536,11,FALSE)/100*H991</f>
        <v>0</v>
      </c>
    </row>
    <row r="992" spans="4:18">
      <c r="E992" s="52"/>
      <c r="F992" s="53"/>
      <c r="G992" s="53">
        <f>VLOOKUP($E$984,[1]明細總表!$C$1:$AB$65536,19,FALSE)</f>
        <v>0</v>
      </c>
      <c r="H992" s="53">
        <f>VLOOKUP($E$984,[1]明細總表!$C$1:$AB$65536,20,FALSE)</f>
        <v>0</v>
      </c>
      <c r="I992" s="52">
        <f>VLOOKUP($G992,[1]食材檔!$B$1:$I$65536,3,FALSE)</f>
        <v>0</v>
      </c>
      <c r="J992" s="54" t="e">
        <f t="shared" si="54"/>
        <v>#DIV/0!</v>
      </c>
      <c r="K992" s="54"/>
      <c r="L992" s="52">
        <f>VLOOKUP($G992,[1]食材檔!$B$1:$I$65536,4,FALSE)</f>
        <v>0</v>
      </c>
      <c r="M992" s="52">
        <f>VLOOKUP($G992,[1]食材檔!$B$1:$I$65536,7,FALSE)</f>
        <v>0</v>
      </c>
      <c r="N992" s="52">
        <f>VLOOKUP($G992,[1]食材檔!$B$1:$I$65536,8,FALSE)</f>
        <v>0</v>
      </c>
      <c r="O992" s="55" t="e">
        <f t="shared" si="55"/>
        <v>#DIV/0!</v>
      </c>
      <c r="P992" s="42">
        <f>VLOOKUP($G992,[1]食材檔!$B$1:$M$65536,11,FALSE)/100*H992</f>
        <v>0</v>
      </c>
    </row>
    <row r="993" spans="4:22">
      <c r="E993" s="52"/>
      <c r="F993" s="53"/>
      <c r="G993" s="53">
        <f>VLOOKUP($E$984,[1]明細總表!$C$1:$AB$65536,21,FALSE)</f>
        <v>0</v>
      </c>
      <c r="H993" s="53">
        <f>VLOOKUP($E$984,[1]明細總表!$C$1:$AB$65536,22,FALSE)</f>
        <v>0</v>
      </c>
      <c r="I993" s="52">
        <f>VLOOKUP($G993,[1]食材檔!$B$1:$I$65536,3,FALSE)</f>
        <v>0</v>
      </c>
      <c r="J993" s="54" t="e">
        <f t="shared" si="54"/>
        <v>#DIV/0!</v>
      </c>
      <c r="K993" s="54"/>
      <c r="L993" s="52">
        <f>VLOOKUP($G993,[1]食材檔!$B$1:$I$65536,4,FALSE)</f>
        <v>0</v>
      </c>
      <c r="M993" s="52">
        <f>VLOOKUP($G993,[1]食材檔!$B$1:$I$65536,7,FALSE)</f>
        <v>0</v>
      </c>
      <c r="N993" s="52">
        <f>VLOOKUP($G993,[1]食材檔!$B$1:$I$65536,8,FALSE)</f>
        <v>0</v>
      </c>
      <c r="O993" s="55" t="e">
        <f t="shared" si="55"/>
        <v>#DIV/0!</v>
      </c>
      <c r="P993" s="42">
        <f>VLOOKUP($G993,[1]食材檔!$B$1:$M$65536,11,FALSE)/100*H993</f>
        <v>0</v>
      </c>
    </row>
    <row r="994" spans="4:22">
      <c r="D994" s="13">
        <f>SUM(H994:H998)</f>
        <v>75.5</v>
      </c>
      <c r="E994" s="38" t="str">
        <f>VLOOKUP(G970,[1]麗山菜單!B24:H24,6,FALSE)</f>
        <v>有機小白菜</v>
      </c>
      <c r="F994" s="39">
        <f>VLOOKUP($E$994,[1]明細總表!$C$1:$AB$65536,2,FALSE)</f>
        <v>2</v>
      </c>
      <c r="G994" s="39" t="str">
        <f>VLOOKUP($E$994,[1]明細總表!$C$1:$AB$65536,3,FALSE)</f>
        <v>有機小白菜</v>
      </c>
      <c r="H994" s="39">
        <f>VLOOKUP($E$994,[1]明細總表!$C$1:$AB$65536,4,FALSE)</f>
        <v>75</v>
      </c>
      <c r="I994" s="38">
        <f>VLOOKUP($G994,[1]食材檔!$B$1:$I$65536,3,FALSE)</f>
        <v>1000</v>
      </c>
      <c r="J994" s="56">
        <f t="shared" si="54"/>
        <v>252.75</v>
      </c>
      <c r="K994" s="56"/>
      <c r="L994" s="38" t="str">
        <f>VLOOKUP($G994,[1]食材檔!$B$1:$I$65536,4,FALSE)</f>
        <v>kg</v>
      </c>
      <c r="M994" s="38">
        <f>VLOOKUP($G994,[1]食材檔!$B$1:$I$65536,7,FALSE)</f>
        <v>100</v>
      </c>
      <c r="N994" s="38">
        <f>VLOOKUP($G994,[1]食材檔!$B$1:$I$65536,8,FALSE)</f>
        <v>3</v>
      </c>
      <c r="O994" s="41">
        <f t="shared" si="55"/>
        <v>0.75</v>
      </c>
      <c r="P994" s="42">
        <f>VLOOKUP($G994,[1]食材檔!$B$1:$M$65536,11,FALSE)/100*H994</f>
        <v>95.25</v>
      </c>
      <c r="V994" s="57">
        <f>E969/E970*J994</f>
        <v>105.15</v>
      </c>
    </row>
    <row r="995" spans="4:22">
      <c r="E995" s="38"/>
      <c r="F995" s="39"/>
      <c r="G995" s="39" t="str">
        <f>VLOOKUP($E$994,[1]明細總表!$C$1:$AB$65536,5,FALSE)</f>
        <v>蒜末</v>
      </c>
      <c r="H995" s="39">
        <f>VLOOKUP($E$994,[1]明細總表!$C$1:$AB$65536,6,FALSE)</f>
        <v>0.5</v>
      </c>
      <c r="I995" s="38">
        <f>VLOOKUP($G995,[1]食材檔!$B$1:$I$65536,3,FALSE)</f>
        <v>1000</v>
      </c>
      <c r="J995" s="56">
        <f t="shared" si="54"/>
        <v>1.6850000000000001</v>
      </c>
      <c r="K995" s="56"/>
      <c r="L995" s="38" t="str">
        <f>VLOOKUP($G995,[1]食材檔!$B$1:$I$65536,4,FALSE)</f>
        <v>kg</v>
      </c>
      <c r="M995" s="38">
        <f>VLOOKUP($G995,[1]食材檔!$B$1:$I$65536,7,FALSE)</f>
        <v>100</v>
      </c>
      <c r="N995" s="38">
        <f>VLOOKUP($G995,[1]食材檔!$B$1:$I$65536,8,FALSE)</f>
        <v>3</v>
      </c>
      <c r="O995" s="41">
        <f t="shared" si="55"/>
        <v>5.0000000000000001E-3</v>
      </c>
      <c r="P995" s="42">
        <f>VLOOKUP($G995,[1]食材檔!$B$1:$M$65536,11,FALSE)/100*H995</f>
        <v>5.5E-2</v>
      </c>
      <c r="V995" s="58">
        <f>F969/E970*J994</f>
        <v>147.60000000000002</v>
      </c>
    </row>
    <row r="996" spans="4:22">
      <c r="E996" s="38"/>
      <c r="F996" s="39"/>
      <c r="G996" s="39">
        <f>VLOOKUP($E$994,[1]明細總表!$C$1:$AB$65536,7,FALSE)</f>
        <v>0</v>
      </c>
      <c r="H996" s="39">
        <f>VLOOKUP($E$994,[1]明細總表!$C$1:$AB$65536,8,FALSE)</f>
        <v>0</v>
      </c>
      <c r="I996" s="38">
        <f>VLOOKUP($G996,[1]食材檔!$B$1:$I$65536,3,FALSE)</f>
        <v>0</v>
      </c>
      <c r="J996" s="56" t="e">
        <f t="shared" si="54"/>
        <v>#DIV/0!</v>
      </c>
      <c r="K996" s="56"/>
      <c r="L996" s="38">
        <f>VLOOKUP($G996,[1]食材檔!$B$1:$I$65536,4,FALSE)</f>
        <v>0</v>
      </c>
      <c r="M996" s="38">
        <f>VLOOKUP($G996,[1]食材檔!$B$1:$I$65536,7,FALSE)</f>
        <v>0</v>
      </c>
      <c r="N996" s="38">
        <f>VLOOKUP($G996,[1]食材檔!$B$1:$I$65536,8,FALSE)</f>
        <v>0</v>
      </c>
      <c r="O996" s="41" t="e">
        <f t="shared" si="55"/>
        <v>#DIV/0!</v>
      </c>
      <c r="P996" s="42">
        <f>VLOOKUP($G996,[1]食材檔!$B$1:$M$65536,11,FALSE)/100*H996</f>
        <v>0</v>
      </c>
    </row>
    <row r="997" spans="4:22">
      <c r="E997" s="38"/>
      <c r="F997" s="39"/>
      <c r="G997" s="39">
        <f>VLOOKUP($E$994,[1]明細總表!$C$1:$AB$65536,9,FALSE)</f>
        <v>0</v>
      </c>
      <c r="H997" s="39">
        <f>VLOOKUP($E$994,[1]明細總表!$C$1:$AB$65536,10,FALSE)</f>
        <v>0</v>
      </c>
      <c r="I997" s="38">
        <f>VLOOKUP($G997,[1]食材檔!$B$1:$I$65536,3,FALSE)</f>
        <v>0</v>
      </c>
      <c r="J997" s="56" t="e">
        <f t="shared" si="54"/>
        <v>#DIV/0!</v>
      </c>
      <c r="K997" s="56"/>
      <c r="L997" s="38">
        <f>VLOOKUP($G997,[1]食材檔!$B$1:$I$65536,4,FALSE)</f>
        <v>0</v>
      </c>
      <c r="M997" s="38">
        <f>VLOOKUP($G997,[1]食材檔!$B$1:$I$65536,7,FALSE)</f>
        <v>0</v>
      </c>
      <c r="N997" s="38">
        <f>VLOOKUP($G997,[1]食材檔!$B$1:$I$65536,8,FALSE)</f>
        <v>0</v>
      </c>
      <c r="O997" s="41" t="e">
        <f t="shared" si="55"/>
        <v>#DIV/0!</v>
      </c>
      <c r="P997" s="42">
        <f>VLOOKUP($G997,[1]食材檔!$B$1:$M$65536,11,FALSE)/100*H997</f>
        <v>0</v>
      </c>
    </row>
    <row r="998" spans="4:22">
      <c r="E998" s="38"/>
      <c r="F998" s="39"/>
      <c r="G998" s="39">
        <f>VLOOKUP($E$994,[1]明細總表!$C$1:$AB$65536,11,FALSE)</f>
        <v>0</v>
      </c>
      <c r="H998" s="39">
        <f>VLOOKUP($E$994,[1]明細總表!$C$1:$AB$65536,12,FALSE)</f>
        <v>0</v>
      </c>
      <c r="I998" s="38">
        <f>VLOOKUP($G998,[1]食材檔!$B$1:$I$65536,3,FALSE)</f>
        <v>0</v>
      </c>
      <c r="J998" s="56" t="e">
        <f t="shared" si="54"/>
        <v>#DIV/0!</v>
      </c>
      <c r="K998" s="56"/>
      <c r="L998" s="38">
        <f>VLOOKUP($G998,[1]食材檔!$B$1:$I$65536,4,FALSE)</f>
        <v>0</v>
      </c>
      <c r="M998" s="38">
        <f>VLOOKUP($G998,[1]食材檔!$B$1:$I$65536,7,FALSE)</f>
        <v>0</v>
      </c>
      <c r="N998" s="38">
        <f>VLOOKUP($G998,[1]食材檔!$B$1:$I$65536,8,FALSE)</f>
        <v>0</v>
      </c>
      <c r="O998" s="41" t="e">
        <f t="shared" si="55"/>
        <v>#DIV/0!</v>
      </c>
      <c r="P998" s="42">
        <f>VLOOKUP($G998,[1]食材檔!$B$1:$M$65536,11,FALSE)/100*H998</f>
        <v>0</v>
      </c>
    </row>
    <row r="999" spans="4:22">
      <c r="D999" s="13">
        <f>SUM(H999:H1008)</f>
        <v>44</v>
      </c>
      <c r="E999" s="52" t="str">
        <f>VLOOKUP(G970,[1]麗山菜單!B24:H24,7,FALSE)</f>
        <v>番茄豆腐湯</v>
      </c>
      <c r="F999" s="53">
        <f>VLOOKUP($E$999,[1]明細總表!$C$1:$AB$65536,2,FALSE)</f>
        <v>4</v>
      </c>
      <c r="G999" s="53" t="str">
        <f>VLOOKUP($E$999,[1]明細總表!$C$1:$AB$65536,3,FALSE)</f>
        <v>非基改豆腐條</v>
      </c>
      <c r="H999" s="53">
        <f>VLOOKUP($E$999,[1]明細總表!$C$1:$AB$65536,4,FALSE)</f>
        <v>17</v>
      </c>
      <c r="I999" s="52">
        <f>VLOOKUP($G999,[1]食材檔!$B$1:$I$65536,3,FALSE)</f>
        <v>1000</v>
      </c>
      <c r="J999" s="54">
        <f t="shared" si="54"/>
        <v>57.29</v>
      </c>
      <c r="K999" s="54"/>
      <c r="L999" s="52" t="str">
        <f>VLOOKUP($G999,[1]食材檔!$B$1:$I$65536,4,FALSE)</f>
        <v>kg</v>
      </c>
      <c r="M999" s="52">
        <f>VLOOKUP($G999,[1]食材檔!$B$1:$I$65536,7,FALSE)</f>
        <v>80</v>
      </c>
      <c r="N999" s="52">
        <f>VLOOKUP($G999,[1]食材檔!$B$1:$I$65536,8,FALSE)</f>
        <v>2</v>
      </c>
      <c r="O999" s="55">
        <f t="shared" si="55"/>
        <v>0.21249999999999999</v>
      </c>
      <c r="P999" s="42">
        <f>VLOOKUP($G999,[1]食材檔!$B$1:$M$65536,11,FALSE)/100*H999</f>
        <v>23.799999999999997</v>
      </c>
    </row>
    <row r="1000" spans="4:22">
      <c r="E1000" s="52"/>
      <c r="F1000" s="53"/>
      <c r="G1000" s="12" t="str">
        <f>VLOOKUP($E$999,[1]明細總表!$C$1:$AB$65536,5,FALSE)</f>
        <v>番茄原件</v>
      </c>
      <c r="H1000" s="12">
        <f>VLOOKUP($E$999,[1]明細總表!$C$1:$AB$65536,6,FALSE)</f>
        <v>20</v>
      </c>
      <c r="I1000" s="11">
        <f>VLOOKUP($G1000,[1]食材檔!$B$1:$I$65536,3,FALSE)</f>
        <v>1000</v>
      </c>
      <c r="J1000" s="69">
        <f t="shared" si="54"/>
        <v>67.400000000000006</v>
      </c>
      <c r="K1000" s="54"/>
      <c r="L1000" s="52" t="str">
        <f>VLOOKUP($G1000,[1]食材檔!$B$1:$I$65536,4,FALSE)</f>
        <v>kg</v>
      </c>
      <c r="M1000" s="52">
        <f>VLOOKUP($G1000,[1]食材檔!$B$1:$I$65536,7,FALSE)</f>
        <v>100</v>
      </c>
      <c r="N1000" s="52">
        <f>VLOOKUP($G1000,[1]食材檔!$B$1:$I$65536,8,FALSE)</f>
        <v>3</v>
      </c>
      <c r="O1000" s="55">
        <f t="shared" si="55"/>
        <v>0.2</v>
      </c>
      <c r="P1000" s="42">
        <f>VLOOKUP($G1000,[1]食材檔!$B$1:$M$65536,11,FALSE)/100*H1000</f>
        <v>2</v>
      </c>
    </row>
    <row r="1001" spans="4:22">
      <c r="E1001" s="52"/>
      <c r="F1001" s="53"/>
      <c r="G1001" s="12" t="str">
        <f>VLOOKUP($E$999,[1]明細總表!$C$1:$AB$65536,7,FALSE)</f>
        <v>大骨</v>
      </c>
      <c r="H1001" s="12">
        <f>VLOOKUP($E$999,[1]明細總表!$C$1:$AB$65536,8,FALSE)</f>
        <v>5</v>
      </c>
      <c r="I1001" s="11">
        <f>VLOOKUP($G1001,[1]食材檔!$B$1:$I$65536,3,FALSE)</f>
        <v>1000</v>
      </c>
      <c r="J1001" s="69">
        <f t="shared" si="54"/>
        <v>16.850000000000001</v>
      </c>
      <c r="K1001" s="54"/>
      <c r="L1001" s="52" t="str">
        <f>VLOOKUP($G1001,[1]食材檔!$B$1:$I$65536,4,FALSE)</f>
        <v>kg</v>
      </c>
      <c r="M1001" s="52">
        <f>VLOOKUP($G1001,[1]食材檔!$B$1:$I$65536,7,FALSE)</f>
        <v>35</v>
      </c>
      <c r="N1001" s="52">
        <f>VLOOKUP($G1001,[1]食材檔!$B$1:$I$65536,8,FALSE)</f>
        <v>2</v>
      </c>
      <c r="O1001" s="55">
        <f t="shared" si="55"/>
        <v>0.14285714285714285</v>
      </c>
      <c r="P1001" s="42">
        <f>VLOOKUP($G1001,[1]食材檔!$B$1:$M$65536,11,FALSE)/100*H1001</f>
        <v>0</v>
      </c>
    </row>
    <row r="1002" spans="4:22">
      <c r="E1002" s="52"/>
      <c r="F1002" s="53"/>
      <c r="G1002" s="12" t="str">
        <f>VLOOKUP($E$999,[1]明細總表!$C$1:$AB$65536,9,FALSE)</f>
        <v>青蔥珠</v>
      </c>
      <c r="H1002" s="12">
        <f>VLOOKUP($E$999,[1]明細總表!$C$1:$AB$65536,10,FALSE)</f>
        <v>2</v>
      </c>
      <c r="I1002" s="11">
        <f>VLOOKUP($G1002,[1]食材檔!$B$1:$I$65536,3,FALSE)</f>
        <v>1000</v>
      </c>
      <c r="J1002" s="69">
        <f t="shared" si="54"/>
        <v>6.74</v>
      </c>
      <c r="K1002" s="54"/>
      <c r="L1002" s="52" t="str">
        <f>VLOOKUP($G1002,[1]食材檔!$B$1:$I$65536,4,FALSE)</f>
        <v>kg</v>
      </c>
      <c r="M1002" s="52">
        <f>VLOOKUP($G1002,[1]食材檔!$B$1:$I$65536,7,FALSE)</f>
        <v>100</v>
      </c>
      <c r="N1002" s="52">
        <f>VLOOKUP($G1002,[1]食材檔!$B$1:$I$65536,8,FALSE)</f>
        <v>3</v>
      </c>
      <c r="O1002" s="55">
        <f t="shared" si="55"/>
        <v>0.02</v>
      </c>
      <c r="P1002" s="42">
        <f>VLOOKUP($G1002,[1]食材檔!$B$1:$M$65536,11,FALSE)/100*H1002</f>
        <v>0.94</v>
      </c>
    </row>
    <row r="1003" spans="4:22">
      <c r="E1003" s="52"/>
      <c r="F1003" s="53"/>
      <c r="G1003" s="12">
        <f>VLOOKUP($E$999,[1]明細總表!$C$1:$AB$65536,11,FALSE)</f>
        <v>0</v>
      </c>
      <c r="H1003" s="12">
        <f>VLOOKUP($E$999,[1]明細總表!$C$1:$AB$65536,12,FALSE)</f>
        <v>0</v>
      </c>
      <c r="I1003" s="11">
        <f>VLOOKUP($G1003,[1]食材檔!$B$1:$I$65536,3,FALSE)</f>
        <v>0</v>
      </c>
      <c r="J1003" s="69" t="e">
        <f t="shared" si="54"/>
        <v>#DIV/0!</v>
      </c>
      <c r="K1003" s="54"/>
      <c r="L1003" s="52">
        <f>VLOOKUP($G1003,[1]食材檔!$B$1:$I$65536,4,FALSE)</f>
        <v>0</v>
      </c>
      <c r="M1003" s="52">
        <f>VLOOKUP($G1003,[1]食材檔!$B$1:$I$65536,7,FALSE)</f>
        <v>0</v>
      </c>
      <c r="N1003" s="52">
        <f>VLOOKUP($G1003,[1]食材檔!$B$1:$I$65536,8,FALSE)</f>
        <v>0</v>
      </c>
      <c r="O1003" s="55" t="e">
        <f t="shared" si="55"/>
        <v>#DIV/0!</v>
      </c>
      <c r="P1003" s="42">
        <f>VLOOKUP($G1003,[1]食材檔!$B$1:$M$65536,11,FALSE)/100*H1003</f>
        <v>0</v>
      </c>
    </row>
    <row r="1004" spans="4:22">
      <c r="E1004" s="52"/>
      <c r="F1004" s="53"/>
      <c r="G1004" s="12">
        <f>VLOOKUP($E$999,[1]明細總表!$C$1:$AB$65536,13,FALSE)</f>
        <v>0</v>
      </c>
      <c r="H1004" s="12">
        <f>VLOOKUP($E$999,[1]明細總表!$C$1:$AB$65536,14,FALSE)</f>
        <v>0</v>
      </c>
      <c r="I1004" s="11">
        <f>VLOOKUP($G1004,[1]食材檔!$B$1:$I$65536,3,FALSE)</f>
        <v>0</v>
      </c>
      <c r="J1004" s="69" t="e">
        <f t="shared" si="54"/>
        <v>#DIV/0!</v>
      </c>
      <c r="K1004" s="54"/>
      <c r="L1004" s="52">
        <f>VLOOKUP($G1004,[1]食材檔!$B$1:$I$65536,4,FALSE)</f>
        <v>0</v>
      </c>
      <c r="M1004" s="52">
        <f>VLOOKUP($G1004,[1]食材檔!$B$1:$I$65536,7,FALSE)</f>
        <v>0</v>
      </c>
      <c r="N1004" s="52">
        <f>VLOOKUP($G1004,[1]食材檔!$B$1:$I$65536,8,FALSE)</f>
        <v>0</v>
      </c>
      <c r="O1004" s="55" t="e">
        <f t="shared" si="55"/>
        <v>#DIV/0!</v>
      </c>
      <c r="P1004" s="42">
        <f>VLOOKUP($G1004,[1]食材檔!$B$1:$M$65536,11,FALSE)/100*H1004</f>
        <v>0</v>
      </c>
    </row>
    <row r="1005" spans="4:22">
      <c r="E1005" s="52"/>
      <c r="F1005" s="53"/>
      <c r="G1005" s="12">
        <f>VLOOKUP($E$999,[1]明細總表!$C$1:$AB$65536,15,FALSE)</f>
        <v>0</v>
      </c>
      <c r="H1005" s="12">
        <f>VLOOKUP($E$999,[1]明細總表!$C$1:$AB$65536,16,FALSE)</f>
        <v>0</v>
      </c>
      <c r="I1005" s="11">
        <f>VLOOKUP($G1005,[1]食材檔!$B$1:$I$65536,3,FALSE)</f>
        <v>0</v>
      </c>
      <c r="J1005" s="69" t="e">
        <f t="shared" si="54"/>
        <v>#DIV/0!</v>
      </c>
      <c r="K1005" s="54"/>
      <c r="L1005" s="52">
        <f>VLOOKUP($G1005,[1]食材檔!$B$1:$I$65536,4,FALSE)</f>
        <v>0</v>
      </c>
      <c r="M1005" s="52">
        <f>VLOOKUP($G1005,[1]食材檔!$B$1:$I$65536,7,FALSE)</f>
        <v>0</v>
      </c>
      <c r="N1005" s="52">
        <f>VLOOKUP($G1005,[1]食材檔!$B$1:$I$65536,8,FALSE)</f>
        <v>0</v>
      </c>
      <c r="O1005" s="55" t="e">
        <f t="shared" si="55"/>
        <v>#DIV/0!</v>
      </c>
      <c r="P1005" s="42">
        <f>VLOOKUP($G1005,[1]食材檔!$B$1:$M$65536,11,FALSE)/100*H1005</f>
        <v>0</v>
      </c>
    </row>
    <row r="1006" spans="4:22">
      <c r="E1006" s="52"/>
      <c r="F1006" s="53"/>
      <c r="G1006" s="12">
        <f>VLOOKUP($E$999,[1]明細總表!$C$1:$AB$65536,17,FALSE)</f>
        <v>0</v>
      </c>
      <c r="H1006" s="12">
        <f>VLOOKUP($E$999,[1]明細總表!$C$1:$AB$65536,18,FALSE)</f>
        <v>0</v>
      </c>
      <c r="I1006" s="11">
        <f>VLOOKUP($G1006,[1]食材檔!$B$1:$I$65536,3,FALSE)</f>
        <v>0</v>
      </c>
      <c r="J1006" s="69" t="e">
        <f t="shared" si="54"/>
        <v>#DIV/0!</v>
      </c>
      <c r="K1006" s="54"/>
      <c r="L1006" s="52">
        <f>VLOOKUP($G1006,[1]食材檔!$B$1:$I$65536,4,FALSE)</f>
        <v>0</v>
      </c>
      <c r="M1006" s="52">
        <f>VLOOKUP($G1006,[1]食材檔!$B$1:$I$65536,7,FALSE)</f>
        <v>0</v>
      </c>
      <c r="N1006" s="52">
        <f>VLOOKUP($G1006,[1]食材檔!$B$1:$I$65536,8,FALSE)</f>
        <v>0</v>
      </c>
      <c r="O1006" s="55" t="e">
        <f t="shared" si="55"/>
        <v>#DIV/0!</v>
      </c>
      <c r="P1006" s="42">
        <f>VLOOKUP($G1006,[1]食材檔!$B$1:$M$65536,11,FALSE)/100*H1006</f>
        <v>0</v>
      </c>
    </row>
    <row r="1007" spans="4:22">
      <c r="E1007" s="52"/>
      <c r="F1007" s="53"/>
      <c r="G1007" s="12">
        <f>VLOOKUP($E$999,[1]明細總表!$C$1:$AB$65536,19,FALSE)</f>
        <v>0</v>
      </c>
      <c r="H1007" s="12">
        <f>VLOOKUP($E$999,[1]明細總表!$C$1:$AB$65536,20,FALSE)</f>
        <v>0</v>
      </c>
      <c r="I1007" s="11">
        <f>VLOOKUP($G1007,[1]食材檔!$B$1:$I$65536,3,FALSE)</f>
        <v>0</v>
      </c>
      <c r="J1007" s="69" t="e">
        <f t="shared" si="54"/>
        <v>#DIV/0!</v>
      </c>
      <c r="K1007" s="54"/>
      <c r="L1007" s="52">
        <f>VLOOKUP($G1007,[1]食材檔!$B$1:$I$65536,4,FALSE)</f>
        <v>0</v>
      </c>
      <c r="M1007" s="52">
        <f>VLOOKUP($G1007,[1]食材檔!$B$1:$I$65536,7,FALSE)</f>
        <v>0</v>
      </c>
      <c r="N1007" s="52">
        <f>VLOOKUP($G1007,[1]食材檔!$B$1:$I$65536,8,FALSE)</f>
        <v>0</v>
      </c>
      <c r="O1007" s="55" t="e">
        <f t="shared" si="55"/>
        <v>#DIV/0!</v>
      </c>
      <c r="P1007" s="42">
        <f>VLOOKUP($G1007,[1]食材檔!$B$1:$M$65536,11,FALSE)/100*H1007</f>
        <v>0</v>
      </c>
    </row>
    <row r="1008" spans="4:22">
      <c r="E1008" s="52"/>
      <c r="F1008" s="53"/>
      <c r="G1008" s="53">
        <f>VLOOKUP($E$999,[1]明細總表!$C$1:$AB$65536,21,FALSE)</f>
        <v>0</v>
      </c>
      <c r="H1008" s="53">
        <f>VLOOKUP($E$999,[1]明細總表!$C$1:$AB$65536,22,FALSE)</f>
        <v>0</v>
      </c>
      <c r="I1008" s="52">
        <f>VLOOKUP($G1008,[1]食材檔!$B$1:$I$65536,3,FALSE)</f>
        <v>0</v>
      </c>
      <c r="J1008" s="54" t="e">
        <f t="shared" si="54"/>
        <v>#DIV/0!</v>
      </c>
      <c r="K1008" s="54"/>
      <c r="L1008" s="52">
        <f>VLOOKUP($G1008,[1]食材檔!$B$1:$I$65536,4,FALSE)</f>
        <v>0</v>
      </c>
      <c r="M1008" s="52">
        <f>VLOOKUP($G1008,[1]食材檔!$B$1:$I$65536,7,FALSE)</f>
        <v>0</v>
      </c>
      <c r="N1008" s="52">
        <f>VLOOKUP($G1008,[1]食材檔!$B$1:$I$65536,8,FALSE)</f>
        <v>0</v>
      </c>
      <c r="O1008" s="55" t="e">
        <f t="shared" si="55"/>
        <v>#DIV/0!</v>
      </c>
      <c r="P1008" s="42">
        <f>VLOOKUP($G1008,[1]食材檔!$B$1:$M$65536,11,FALSE)/100*H1008</f>
        <v>0</v>
      </c>
    </row>
    <row r="1009" spans="4:21">
      <c r="D1009" s="13">
        <f>SUM(H1009:H1011)</f>
        <v>75</v>
      </c>
      <c r="E1009" s="38" t="str">
        <f>VLOOKUP(G970,[1]麗山菜單!B24:H24,3,FALSE)</f>
        <v>有機白米飯</v>
      </c>
      <c r="F1009" s="39">
        <f>VLOOKUP($E$1009,[1]明細總表!$C$1:$AB$65536,2,FALSE)</f>
        <v>1</v>
      </c>
      <c r="G1009" s="39" t="str">
        <f>VLOOKUP($E$1009,[1]明細總表!$C$1:$AB$65536,3,FALSE)</f>
        <v>有機白米</v>
      </c>
      <c r="H1009" s="39">
        <f>VLOOKUP($E$1009,[1]明細總表!$C$1:$AB$65536,4,FALSE)</f>
        <v>75</v>
      </c>
      <c r="I1009" s="38">
        <f>VLOOKUP($G1009,[1]食材檔!$B$1:$I$65536,3,FALSE)</f>
        <v>1000</v>
      </c>
      <c r="J1009" s="56">
        <f t="shared" si="54"/>
        <v>252.75</v>
      </c>
      <c r="K1009" s="56"/>
      <c r="L1009" s="38" t="str">
        <f>VLOOKUP($G1009,[1]食材檔!$B$1:$I$65536,4,FALSE)</f>
        <v>kg</v>
      </c>
      <c r="M1009" s="38">
        <f>VLOOKUP($G1009,[1]食材檔!$B$1:$I$65536,7,FALSE)</f>
        <v>20</v>
      </c>
      <c r="N1009" s="38">
        <f>VLOOKUP($G1009,[1]食材檔!$B$1:$I$65536,8,FALSE)</f>
        <v>1</v>
      </c>
      <c r="O1009" s="41">
        <f t="shared" si="55"/>
        <v>3.75</v>
      </c>
      <c r="P1009" s="42">
        <v>0</v>
      </c>
    </row>
    <row r="1010" spans="4:21">
      <c r="E1010" s="38"/>
      <c r="F1010" s="39"/>
      <c r="G1010" s="39">
        <f>VLOOKUP($E$1009,[1]明細總表!$C$1:$AB$65536,5,FALSE)</f>
        <v>0</v>
      </c>
      <c r="H1010" s="39">
        <f>VLOOKUP($E$1009,[1]明細總表!$C$1:$AB$65536,6,FALSE)</f>
        <v>0</v>
      </c>
      <c r="I1010" s="38">
        <f>VLOOKUP($G1010,[1]食材檔!$B$1:$I$65536,3,FALSE)</f>
        <v>0</v>
      </c>
      <c r="J1010" s="56" t="e">
        <f t="shared" si="54"/>
        <v>#DIV/0!</v>
      </c>
      <c r="K1010" s="56"/>
      <c r="L1010" s="38">
        <f>VLOOKUP($G1010,[1]食材檔!$B$1:$I$65536,4,FALSE)</f>
        <v>0</v>
      </c>
      <c r="M1010" s="38">
        <f>VLOOKUP($G1010,[1]食材檔!$B$1:$I$65536,7,FALSE)</f>
        <v>0</v>
      </c>
      <c r="N1010" s="38">
        <f>VLOOKUP($G1010,[1]食材檔!$B$1:$I$65536,8,FALSE)</f>
        <v>0</v>
      </c>
      <c r="O1010" s="41" t="e">
        <f t="shared" si="55"/>
        <v>#DIV/0!</v>
      </c>
      <c r="P1010" s="42">
        <v>0</v>
      </c>
    </row>
    <row r="1011" spans="4:21">
      <c r="E1011" s="38" t="s">
        <v>3</v>
      </c>
      <c r="F1011" s="39">
        <v>1</v>
      </c>
      <c r="G1011" s="39" t="s">
        <v>4</v>
      </c>
      <c r="H1011" s="39">
        <f>J1011*1000/E970</f>
        <v>0</v>
      </c>
      <c r="I1011" s="38"/>
      <c r="J1011" s="56"/>
      <c r="K1011" s="56"/>
      <c r="L1011" s="38" t="s">
        <v>29</v>
      </c>
      <c r="M1011" s="38">
        <v>5</v>
      </c>
      <c r="N1011" s="38">
        <v>6</v>
      </c>
      <c r="O1011" s="41">
        <f t="shared" si="55"/>
        <v>0</v>
      </c>
      <c r="P1011" s="42">
        <f>VLOOKUP($G1011,[1]食材檔!$B$1:$M$65536,11,FALSE)/100*H1011</f>
        <v>0</v>
      </c>
    </row>
    <row r="1012" spans="4:21">
      <c r="E1012" s="52" t="s">
        <v>5</v>
      </c>
      <c r="F1012" s="53"/>
      <c r="G1012" s="53" t="s">
        <v>7</v>
      </c>
      <c r="H1012" s="52"/>
      <c r="I1012" s="52"/>
      <c r="J1012" s="54"/>
      <c r="K1012" s="54"/>
      <c r="L1012" s="52" t="s">
        <v>29</v>
      </c>
      <c r="M1012" s="52"/>
      <c r="N1012" s="52"/>
      <c r="O1012" s="55"/>
      <c r="P1012" s="42">
        <f>VLOOKUP($G1012,[1]食材檔!$B$1:$M$65536,11,FALSE)/100*H1012</f>
        <v>0</v>
      </c>
    </row>
    <row r="1013" spans="4:21">
      <c r="E1013" s="52"/>
      <c r="F1013" s="53"/>
      <c r="G1013" s="53" t="s">
        <v>31</v>
      </c>
      <c r="H1013" s="52"/>
      <c r="I1013" s="52"/>
      <c r="J1013" s="54"/>
      <c r="K1013" s="54"/>
      <c r="L1013" s="52" t="s">
        <v>29</v>
      </c>
      <c r="M1013" s="52"/>
      <c r="N1013" s="52"/>
      <c r="O1013" s="55"/>
      <c r="P1013" s="42">
        <f>VLOOKUP($G1013,[1]食材檔!$B$1:$M$65536,11,FALSE)/100*H1013</f>
        <v>0</v>
      </c>
    </row>
    <row r="1014" spans="4:21">
      <c r="E1014" s="52"/>
      <c r="F1014" s="53"/>
      <c r="G1014" s="53" t="s">
        <v>8</v>
      </c>
      <c r="H1014" s="52"/>
      <c r="I1014" s="52"/>
      <c r="J1014" s="54"/>
      <c r="K1014" s="54"/>
      <c r="L1014" s="52" t="s">
        <v>29</v>
      </c>
      <c r="M1014" s="52"/>
      <c r="N1014" s="52"/>
      <c r="O1014" s="55"/>
      <c r="P1014" s="42">
        <f>VLOOKUP($G1014,[1]食材檔!$B$1:$M$65536,11,FALSE)/100*H1014</f>
        <v>0</v>
      </c>
    </row>
    <row r="1015" spans="4:21">
      <c r="D1015" s="16"/>
      <c r="E1015" s="19">
        <f>VLOOKUP($H$1016,[1]人數!$L$1:$S$65536,6,FALSE)</f>
        <v>1776</v>
      </c>
      <c r="F1015" s="20">
        <f>VLOOKUP($H$1016,[1]人數!$L$1:$S$65536,7,FALSE)</f>
        <v>0</v>
      </c>
      <c r="G1015" s="21"/>
    </row>
    <row r="1016" spans="4:21">
      <c r="D1016" s="16"/>
      <c r="E1016" s="4">
        <f>VLOOKUP($H$1016,[1]人數!$L$1:$S$65536,8,FALSE)</f>
        <v>1776</v>
      </c>
      <c r="G1016" s="22">
        <f>[1]麗山菜單!B25</f>
        <v>45077</v>
      </c>
      <c r="H1016" s="23" t="str">
        <f>VLOOKUP(G4,[1]麗山菜單!A25:I25,3,TRUE)</f>
        <v>三</v>
      </c>
      <c r="J1016" s="24"/>
      <c r="K1016" s="24"/>
      <c r="L1016" s="13" t="str">
        <f>VLOOKUP(G1016,[1]麗山菜單!A25:I25,4,TRUE)</f>
        <v>燕麥飯</v>
      </c>
    </row>
    <row r="1017" spans="4:21">
      <c r="D1017" s="61" t="s">
        <v>10</v>
      </c>
      <c r="E1017" s="26" t="s">
        <v>0</v>
      </c>
      <c r="F1017" s="7" t="s">
        <v>1</v>
      </c>
      <c r="G1017" s="26" t="s">
        <v>2</v>
      </c>
      <c r="H1017" s="26" t="s">
        <v>11</v>
      </c>
      <c r="I1017" s="27" t="s">
        <v>12</v>
      </c>
      <c r="J1017" s="28" t="s">
        <v>13</v>
      </c>
      <c r="K1017" s="28"/>
      <c r="L1017" s="29" t="s">
        <v>14</v>
      </c>
      <c r="M1017" s="30" t="s">
        <v>15</v>
      </c>
      <c r="N1017" s="31" t="s">
        <v>16</v>
      </c>
      <c r="O1017" s="32" t="s">
        <v>17</v>
      </c>
      <c r="P1017" s="33" t="s">
        <v>18</v>
      </c>
      <c r="Q1017" s="13" t="s">
        <v>19</v>
      </c>
      <c r="R1017" s="43">
        <f>SUMIFS(O1018:O1057,N1018:N1057,1)</f>
        <v>2.9166666666666665</v>
      </c>
      <c r="S1017" s="35" t="s">
        <v>20</v>
      </c>
      <c r="T1017" s="36">
        <f>R1017*2+R1018*7+R1019*1+R1022*8</f>
        <v>23.635022522522522</v>
      </c>
      <c r="U1017" s="37">
        <f>T1017*4/T1020</f>
        <v>0.16674076911015953</v>
      </c>
    </row>
    <row r="1018" spans="4:21">
      <c r="D1018" s="13">
        <f>SUM(H1018:H1029)</f>
        <v>79</v>
      </c>
      <c r="E1018" s="38" t="str">
        <f>VLOOKUP(G1016,[1]麗山菜單!B25:H25,4,FALSE)</f>
        <v>大千雞</v>
      </c>
      <c r="F1018" s="39">
        <f>VLOOKUP($E$1018,[1]明細總表!$C$1:$AB$65536,2,FALSE)</f>
        <v>4</v>
      </c>
      <c r="G1018" s="39" t="str">
        <f>VLOOKUP($E$1018,[1]明細總表!$C$1:$AB$65536,3,FALSE)</f>
        <v>雞胸丁</v>
      </c>
      <c r="H1018" s="39">
        <f>VLOOKUP($E$1018,[1]明細總表!$C$1:$AB$65536,4,FALSE)</f>
        <v>75</v>
      </c>
      <c r="I1018" s="38">
        <f>VLOOKUP($G1018,[1]食材檔!$B$1:$I$65536,3,FALSE)</f>
        <v>1000</v>
      </c>
      <c r="J1018" s="56">
        <f>H1018*$E$1016/I1018</f>
        <v>133.19999999999999</v>
      </c>
      <c r="K1018" s="56"/>
      <c r="L1018" s="38" t="str">
        <f>VLOOKUP($G1018,[1]食材檔!$B$1:$I$65536,4,FALSE)</f>
        <v>kg</v>
      </c>
      <c r="M1018" s="38">
        <f>VLOOKUP($G1018,[1]食材檔!$B$1:$I$65536,7,FALSE)</f>
        <v>37</v>
      </c>
      <c r="N1018" s="38">
        <f>VLOOKUP($G1018,[1]食材檔!$B$1:$I$65536,8,FALSE)</f>
        <v>2</v>
      </c>
      <c r="O1018" s="41">
        <f t="shared" ref="O1018:O1057" si="56">H1018/M1018</f>
        <v>2.0270270270270272</v>
      </c>
      <c r="P1018" s="42">
        <f>VLOOKUP($G1018,[1]食材檔!$B$1:$M$65536,11,FALSE)/100*H1018</f>
        <v>0.75</v>
      </c>
      <c r="Q1018" s="13" t="s">
        <v>21</v>
      </c>
      <c r="R1018" s="46">
        <f>SUMIFS(O1018:O1057,N1018:N1057,2)</f>
        <v>2.3377413127413127</v>
      </c>
      <c r="S1018" s="35" t="s">
        <v>35</v>
      </c>
      <c r="T1018" s="44">
        <f>R1018*5+R1021*5+R1022*8</f>
        <v>23.188706563706564</v>
      </c>
      <c r="U1018" s="37">
        <f>T1018*9/T1020</f>
        <v>0.36808220587434998</v>
      </c>
    </row>
    <row r="1019" spans="4:21">
      <c r="E1019" s="38"/>
      <c r="F1019" s="39"/>
      <c r="G1019" s="39" t="str">
        <f>VLOOKUP($E$1018,[1]明細總表!$C$1:$AB$65536,5,FALSE)</f>
        <v>蔥段</v>
      </c>
      <c r="H1019" s="39">
        <f>VLOOKUP($E$1018,[1]明細總表!$C$1:$AB$65536,6,FALSE)</f>
        <v>4</v>
      </c>
      <c r="I1019" s="38" t="e">
        <f>VLOOKUP($G1019,[1]食材檔!$B$1:$I$65536,3,FALSE)</f>
        <v>#N/A</v>
      </c>
      <c r="J1019" s="56" t="e">
        <f t="shared" ref="J1019:J1056" si="57">H1019*$E$1016/I1019</f>
        <v>#N/A</v>
      </c>
      <c r="K1019" s="56"/>
      <c r="L1019" s="38" t="e">
        <f>VLOOKUP($G1019,[1]食材檔!$B$1:$I$65536,4,FALSE)</f>
        <v>#N/A</v>
      </c>
      <c r="M1019" s="38" t="e">
        <f>VLOOKUP($G1019,[1]食材檔!$B$1:$I$65536,7,FALSE)</f>
        <v>#N/A</v>
      </c>
      <c r="N1019" s="38" t="e">
        <f>VLOOKUP($G1019,[1]食材檔!$B$1:$I$65536,8,FALSE)</f>
        <v>#N/A</v>
      </c>
      <c r="O1019" s="41" t="e">
        <f t="shared" si="56"/>
        <v>#N/A</v>
      </c>
      <c r="P1019" s="42" t="e">
        <f>VLOOKUP($G1019,[1]食材檔!$B$1:$M$65536,11,FALSE)/100*H1019</f>
        <v>#N/A</v>
      </c>
      <c r="Q1019" s="13" t="s">
        <v>9</v>
      </c>
      <c r="R1019" s="46">
        <f>SUMIFS(O1018:O1057,N1018:N1057,3)</f>
        <v>1.4375</v>
      </c>
      <c r="S1019" s="35" t="s">
        <v>23</v>
      </c>
      <c r="T1019" s="44">
        <f>R1017*15+R1019*5+15+R1022*12</f>
        <v>65.9375</v>
      </c>
      <c r="U1019" s="37">
        <f>T1019*4/T1020</f>
        <v>0.46517702501549063</v>
      </c>
    </row>
    <row r="1020" spans="4:21">
      <c r="E1020" s="38"/>
      <c r="F1020" s="39"/>
      <c r="G1020" s="39" t="str">
        <f>VLOOKUP($E$1018,[1]明細總表!$C$1:$AB$65536,7,FALSE)</f>
        <v>豆瓣醬</v>
      </c>
      <c r="H1020" s="9">
        <f>VLOOKUP($E$1018,[1]明細總表!$C$1:$AB$65536,8,FALSE)</f>
        <v>0</v>
      </c>
      <c r="I1020" s="8" t="e">
        <f>VLOOKUP($G1020,[1]食材檔!$B$1:$I$65536,3,FALSE)</f>
        <v>#N/A</v>
      </c>
      <c r="J1020" s="45" t="e">
        <f t="shared" si="57"/>
        <v>#N/A</v>
      </c>
      <c r="K1020" s="45"/>
      <c r="L1020" s="8" t="e">
        <f>VLOOKUP($G1020,[1]食材檔!$B$1:$I$65536,4,FALSE)</f>
        <v>#N/A</v>
      </c>
      <c r="M1020" s="38" t="e">
        <f>VLOOKUP($G1020,[1]食材檔!$B$1:$I$65536,7,FALSE)</f>
        <v>#N/A</v>
      </c>
      <c r="N1020" s="38" t="e">
        <f>VLOOKUP($G1020,[1]食材檔!$B$1:$I$65536,8,FALSE)</f>
        <v>#N/A</v>
      </c>
      <c r="O1020" s="41" t="e">
        <f t="shared" si="56"/>
        <v>#N/A</v>
      </c>
      <c r="P1020" s="42" t="e">
        <f>VLOOKUP($G1020,[1]食材檔!$B$1:$M$65536,11,FALSE)/100*H1020</f>
        <v>#N/A</v>
      </c>
      <c r="Q1020" s="13" t="s">
        <v>6</v>
      </c>
      <c r="R1020" s="46">
        <f>SUMIFS(O1018:O1057,N1018:N1057,4)+1</f>
        <v>1</v>
      </c>
      <c r="S1020" s="47" t="s">
        <v>25</v>
      </c>
      <c r="T1020" s="44">
        <f>T1017*4+T1018*9+T1019*4</f>
        <v>566.9884491634491</v>
      </c>
      <c r="U1020" s="37">
        <f>U1017+U1018+U1019</f>
        <v>1</v>
      </c>
    </row>
    <row r="1021" spans="4:21">
      <c r="E1021" s="38"/>
      <c r="F1021" s="39"/>
      <c r="G1021" s="39" t="str">
        <f>VLOOKUP($E$1018,[1]明細總表!$C$1:$AB$65536,9,FALSE)</f>
        <v>乾辣椒</v>
      </c>
      <c r="H1021" s="9">
        <f>VLOOKUP($E$1018,[1]明細總表!$C$1:$AB$65536,10,FALSE)</f>
        <v>0</v>
      </c>
      <c r="I1021" s="8">
        <f>VLOOKUP($G1021,[1]食材檔!$B$1:$I$65536,3,FALSE)</f>
        <v>1</v>
      </c>
      <c r="J1021" s="45">
        <f t="shared" si="57"/>
        <v>0</v>
      </c>
      <c r="K1021" s="45"/>
      <c r="L1021" s="8">
        <f>VLOOKUP($G1021,[1]食材檔!$B$1:$I$65536,4,FALSE)</f>
        <v>0</v>
      </c>
      <c r="M1021" s="38">
        <f>VLOOKUP($G1021,[1]食材檔!$B$1:$I$65536,7,FALSE)</f>
        <v>0</v>
      </c>
      <c r="N1021" s="38">
        <f>VLOOKUP($G1021,[1]食材檔!$B$1:$I$65536,8,FALSE)</f>
        <v>0</v>
      </c>
      <c r="O1021" s="41" t="e">
        <f t="shared" si="56"/>
        <v>#DIV/0!</v>
      </c>
      <c r="P1021" s="42">
        <f>VLOOKUP($G1021,[1]食材檔!$B$1:$M$65536,11,FALSE)/100*H1021</f>
        <v>0</v>
      </c>
      <c r="Q1021" s="13" t="s">
        <v>26</v>
      </c>
      <c r="R1021" s="46">
        <f>SUMIFS(O1018:O1057,N1018:N1057,6)+2.3</f>
        <v>2.2999999999999998</v>
      </c>
    </row>
    <row r="1022" spans="4:21">
      <c r="E1022" s="38"/>
      <c r="F1022" s="39"/>
      <c r="G1022" s="9">
        <f>VLOOKUP($E$1018,[1]明細總表!$C$1:$AB$65536,11,FALSE)</f>
        <v>0</v>
      </c>
      <c r="H1022" s="9">
        <f>VLOOKUP($E$1018,[1]明細總表!$C$1:$AB$65536,12,FALSE)</f>
        <v>0</v>
      </c>
      <c r="I1022" s="8">
        <f>VLOOKUP($G1022,[1]食材檔!$B$1:$I$65536,3,FALSE)</f>
        <v>0</v>
      </c>
      <c r="J1022" s="45" t="e">
        <f t="shared" si="57"/>
        <v>#DIV/0!</v>
      </c>
      <c r="K1022" s="45"/>
      <c r="L1022" s="8">
        <f>VLOOKUP($G1022,[1]食材檔!$B$1:$I$65536,4,FALSE)</f>
        <v>0</v>
      </c>
      <c r="M1022" s="38">
        <f>VLOOKUP($G1022,[1]食材檔!$B$1:$I$65536,7,FALSE)</f>
        <v>0</v>
      </c>
      <c r="N1022" s="38">
        <f>VLOOKUP($G1022,[1]食材檔!$B$1:$I$65536,8,FALSE)</f>
        <v>0</v>
      </c>
      <c r="O1022" s="41" t="e">
        <f t="shared" si="56"/>
        <v>#DIV/0!</v>
      </c>
      <c r="P1022" s="42">
        <f>VLOOKUP($G1022,[1]食材檔!$B$1:$M$65536,11,FALSE)/100*H1022</f>
        <v>0</v>
      </c>
      <c r="Q1022" s="47" t="s">
        <v>27</v>
      </c>
      <c r="R1022" s="48">
        <f>SUMIFS(O1018:O1057,N1018:N1057,5)</f>
        <v>0</v>
      </c>
    </row>
    <row r="1023" spans="4:21">
      <c r="E1023" s="38"/>
      <c r="F1023" s="39"/>
      <c r="G1023" s="9">
        <f>VLOOKUP($E$1018,[1]明細總表!$C$1:$AB$65536,13,FALSE)</f>
        <v>0</v>
      </c>
      <c r="H1023" s="9">
        <f>VLOOKUP($E$1018,[1]明細總表!$C$1:$AB$65536,14,FALSE)</f>
        <v>0</v>
      </c>
      <c r="I1023" s="8">
        <f>VLOOKUP($G1023,[1]食材檔!$B$1:$I$65536,3,FALSE)</f>
        <v>0</v>
      </c>
      <c r="J1023" s="45" t="e">
        <f t="shared" si="57"/>
        <v>#DIV/0!</v>
      </c>
      <c r="K1023" s="45"/>
      <c r="L1023" s="8">
        <f>VLOOKUP($G1023,[1]食材檔!$B$1:$I$65536,4,FALSE)</f>
        <v>0</v>
      </c>
      <c r="M1023" s="38">
        <f>VLOOKUP($G1023,[1]食材檔!$B$1:$I$65536,7,FALSE)</f>
        <v>0</v>
      </c>
      <c r="N1023" s="38">
        <f>VLOOKUP($G1023,[1]食材檔!$B$1:$I$65536,8,FALSE)</f>
        <v>0</v>
      </c>
      <c r="O1023" s="41" t="e">
        <f t="shared" si="56"/>
        <v>#DIV/0!</v>
      </c>
      <c r="P1023" s="42">
        <f>VLOOKUP($G1023,[1]食材檔!$B$1:$M$65536,11,FALSE)/100*H1023</f>
        <v>0</v>
      </c>
      <c r="Q1023" s="49" t="s">
        <v>18</v>
      </c>
      <c r="R1023" s="50" t="e">
        <f>SUM(P1018:P1060)</f>
        <v>#N/A</v>
      </c>
    </row>
    <row r="1024" spans="4:21">
      <c r="E1024" s="38"/>
      <c r="F1024" s="39"/>
      <c r="G1024" s="9">
        <f>VLOOKUP($E$1018,[1]明細總表!$C$1:$AB$65536,15,FALSE)</f>
        <v>0</v>
      </c>
      <c r="H1024" s="9">
        <f>VLOOKUP($E$1018,[1]明細總表!$C$1:$AB$65536,16,FALSE)</f>
        <v>0</v>
      </c>
      <c r="I1024" s="8">
        <f>VLOOKUP($G1024,[1]食材檔!$B$1:$I$65536,3,FALSE)</f>
        <v>0</v>
      </c>
      <c r="J1024" s="45" t="e">
        <f t="shared" si="57"/>
        <v>#DIV/0!</v>
      </c>
      <c r="K1024" s="45"/>
      <c r="L1024" s="8">
        <f>VLOOKUP($G1024,[1]食材檔!$B$1:$I$65536,4,FALSE)</f>
        <v>0</v>
      </c>
      <c r="M1024" s="38">
        <f>VLOOKUP($G1024,[1]食材檔!$B$1:$I$65536,7,FALSE)</f>
        <v>0</v>
      </c>
      <c r="N1024" s="38">
        <f>VLOOKUP($G1024,[1]食材檔!$B$1:$I$65536,8,FALSE)</f>
        <v>0</v>
      </c>
      <c r="O1024" s="41" t="e">
        <f t="shared" si="56"/>
        <v>#DIV/0!</v>
      </c>
      <c r="P1024" s="42">
        <f>VLOOKUP($G1024,[1]食材檔!$B$1:$M$65536,11,FALSE)/100*H1024</f>
        <v>0</v>
      </c>
    </row>
    <row r="1025" spans="4:22">
      <c r="E1025" s="38"/>
      <c r="F1025" s="39"/>
      <c r="G1025" s="39">
        <f>VLOOKUP($E$1018,[1]明細總表!$C$1:$AB$65536,17,FALSE)</f>
        <v>0</v>
      </c>
      <c r="H1025" s="39">
        <f>VLOOKUP($E$1018,[1]明細總表!$C$1:$AB$65536,18,FALSE)</f>
        <v>0</v>
      </c>
      <c r="I1025" s="38">
        <f>VLOOKUP($G1025,[1]食材檔!$B$1:$I$65536,3,FALSE)</f>
        <v>0</v>
      </c>
      <c r="J1025" s="56" t="e">
        <f t="shared" si="57"/>
        <v>#DIV/0!</v>
      </c>
      <c r="K1025" s="56"/>
      <c r="L1025" s="38">
        <f>VLOOKUP($G1025,[1]食材檔!$B$1:$I$65536,4,FALSE)</f>
        <v>0</v>
      </c>
      <c r="M1025" s="38">
        <f>VLOOKUP($G1025,[1]食材檔!$B$1:$I$65536,7,FALSE)</f>
        <v>0</v>
      </c>
      <c r="N1025" s="38">
        <f>VLOOKUP($G1025,[1]食材檔!$B$1:$I$65536,8,FALSE)</f>
        <v>0</v>
      </c>
      <c r="O1025" s="41" t="e">
        <f t="shared" si="56"/>
        <v>#DIV/0!</v>
      </c>
      <c r="P1025" s="42">
        <f>VLOOKUP($G1025,[1]食材檔!$B$1:$M$65536,11,FALSE)/100*H1025</f>
        <v>0</v>
      </c>
    </row>
    <row r="1026" spans="4:22">
      <c r="E1026" s="38"/>
      <c r="F1026" s="39"/>
      <c r="G1026" s="39">
        <f>VLOOKUP($E$1018,[1]明細總表!$C$1:$AB$65536,19,FALSE)</f>
        <v>0</v>
      </c>
      <c r="H1026" s="39">
        <f>VLOOKUP($E$1018,[1]明細總表!$C$1:$AB$65536,20,FALSE)</f>
        <v>0</v>
      </c>
      <c r="I1026" s="38">
        <f>VLOOKUP($G1026,[1]食材檔!$B$1:$I$65536,3,FALSE)</f>
        <v>0</v>
      </c>
      <c r="J1026" s="56" t="e">
        <f t="shared" si="57"/>
        <v>#DIV/0!</v>
      </c>
      <c r="K1026" s="56"/>
      <c r="L1026" s="38">
        <f>VLOOKUP($G1026,[1]食材檔!$B$1:$I$65536,4,FALSE)</f>
        <v>0</v>
      </c>
      <c r="M1026" s="38">
        <f>VLOOKUP($G1026,[1]食材檔!$B$1:$I$65536,7,FALSE)</f>
        <v>0</v>
      </c>
      <c r="N1026" s="38">
        <f>VLOOKUP($G1026,[1]食材檔!$B$1:$I$65536,8,FALSE)</f>
        <v>0</v>
      </c>
      <c r="O1026" s="41" t="e">
        <f t="shared" si="56"/>
        <v>#DIV/0!</v>
      </c>
      <c r="P1026" s="42">
        <f>VLOOKUP($G1026,[1]食材檔!$B$1:$M$65536,11,FALSE)/100*H1026</f>
        <v>0</v>
      </c>
    </row>
    <row r="1027" spans="4:22">
      <c r="E1027" s="38"/>
      <c r="F1027" s="39"/>
      <c r="G1027" s="39">
        <f>VLOOKUP($E$1018,[1]明細總表!$C$1:$AB$65536,21,FALSE)</f>
        <v>0</v>
      </c>
      <c r="H1027" s="39">
        <f>VLOOKUP($E$1018,[1]明細總表!$C$1:$AB$65536,22,FALSE)</f>
        <v>0</v>
      </c>
      <c r="I1027" s="38">
        <f>VLOOKUP($G1027,[1]食材檔!$B$1:$I$65536,3,FALSE)</f>
        <v>0</v>
      </c>
      <c r="J1027" s="56" t="e">
        <f t="shared" si="57"/>
        <v>#DIV/0!</v>
      </c>
      <c r="K1027" s="56"/>
      <c r="L1027" s="38">
        <f>VLOOKUP($G1027,[1]食材檔!$B$1:$I$65536,4,FALSE)</f>
        <v>0</v>
      </c>
      <c r="M1027" s="38">
        <f>VLOOKUP($G1027,[1]食材檔!$B$1:$I$65536,7,FALSE)</f>
        <v>0</v>
      </c>
      <c r="N1027" s="38">
        <f>VLOOKUP($G1027,[1]食材檔!$B$1:$I$65536,8,FALSE)</f>
        <v>0</v>
      </c>
      <c r="O1027" s="41" t="e">
        <f t="shared" si="56"/>
        <v>#DIV/0!</v>
      </c>
      <c r="P1027" s="42">
        <f>VLOOKUP($G1027,[1]食材檔!$B$1:$M$65536,11,FALSE)/100*H1027</f>
        <v>0</v>
      </c>
    </row>
    <row r="1028" spans="4:22">
      <c r="E1028" s="38"/>
      <c r="F1028" s="39"/>
      <c r="G1028" s="39">
        <f>VLOOKUP($E$1018,[1]明細總表!$C$1:$AB$65536,23,FALSE)</f>
        <v>0</v>
      </c>
      <c r="H1028" s="39">
        <f>VLOOKUP($E$1018,[1]明細總表!$C$1:$AB$65536,24,FALSE)</f>
        <v>0</v>
      </c>
      <c r="I1028" s="38">
        <f>VLOOKUP($G1028,[1]食材檔!$B$1:$I$65536,3,FALSE)</f>
        <v>0</v>
      </c>
      <c r="J1028" s="56" t="e">
        <f t="shared" si="57"/>
        <v>#DIV/0!</v>
      </c>
      <c r="K1028" s="56"/>
      <c r="L1028" s="38">
        <f>VLOOKUP($G1028,[1]食材檔!$B$1:$I$65536,4,FALSE)</f>
        <v>0</v>
      </c>
      <c r="M1028" s="38">
        <f>VLOOKUP($G1028,[1]食材檔!$B$1:$I$65536,7,FALSE)</f>
        <v>0</v>
      </c>
      <c r="N1028" s="38">
        <f>VLOOKUP($G1028,[1]食材檔!$B$1:$I$65536,8,FALSE)</f>
        <v>0</v>
      </c>
      <c r="O1028" s="41" t="e">
        <f t="shared" si="56"/>
        <v>#DIV/0!</v>
      </c>
      <c r="P1028" s="42">
        <f>VLOOKUP($G1028,[1]食材檔!$B$1:$M$65536,11,FALSE)/100*H1028</f>
        <v>0</v>
      </c>
    </row>
    <row r="1029" spans="4:22">
      <c r="E1029" s="38"/>
      <c r="F1029" s="39"/>
      <c r="G1029" s="39">
        <f>VLOOKUP($E$1018,[1]明細總表!$C$1:$AB$65536,25,FALSE)</f>
        <v>0</v>
      </c>
      <c r="H1029" s="39">
        <f>VLOOKUP($E$1018,[1]明細總表!$C$1:$AB$65536,26,FALSE)</f>
        <v>0</v>
      </c>
      <c r="I1029" s="38">
        <f>VLOOKUP($G1029,[1]食材檔!$B$1:$I$65536,3,FALSE)</f>
        <v>0</v>
      </c>
      <c r="J1029" s="56" t="e">
        <f>H1029*$E$1016/I1029</f>
        <v>#DIV/0!</v>
      </c>
      <c r="K1029" s="56"/>
      <c r="L1029" s="38">
        <f>VLOOKUP($G1029,[1]食材檔!$B$1:$I$65536,4,FALSE)</f>
        <v>0</v>
      </c>
      <c r="M1029" s="38">
        <f>VLOOKUP($G1029,[1]食材檔!$B$1:$I$65536,7,FALSE)</f>
        <v>0</v>
      </c>
      <c r="N1029" s="38">
        <f>VLOOKUP($G1029,[1]食材檔!$B$1:$I$65536,8,FALSE)</f>
        <v>0</v>
      </c>
      <c r="O1029" s="41" t="e">
        <f t="shared" si="56"/>
        <v>#DIV/0!</v>
      </c>
      <c r="P1029" s="42">
        <f>VLOOKUP($G1029,[1]食材檔!$B$1:$M$65536,11,FALSE)/100*H1029</f>
        <v>0</v>
      </c>
    </row>
    <row r="1030" spans="4:22">
      <c r="D1030" s="13">
        <f>SUM(H1030:H1039)</f>
        <v>66.25</v>
      </c>
      <c r="E1030" s="52" t="str">
        <f>VLOOKUP(G1016,[1]麗山菜單!B25:H25,5,FALSE)</f>
        <v>六一絲</v>
      </c>
      <c r="F1030" s="53">
        <f>VLOOKUP($E$1030,[1]明細總表!$C$1:$AB$65536,2,FALSE)</f>
        <v>7</v>
      </c>
      <c r="G1030" s="53" t="str">
        <f>VLOOKUP($E$1030,[1]明細總表!$C$1:$AB$65536,3,FALSE)</f>
        <v>綠豆芽</v>
      </c>
      <c r="H1030" s="53">
        <f>VLOOKUP($E$1030,[1]明細總表!$C$1:$AB$65536,4,FALSE)</f>
        <v>41</v>
      </c>
      <c r="I1030" s="52">
        <f>VLOOKUP($G1030,[1]食材檔!$B$1:$I$65536,3,FALSE)</f>
        <v>1000</v>
      </c>
      <c r="J1030" s="54">
        <f>H1030*$E$1016/I1030</f>
        <v>72.816000000000003</v>
      </c>
      <c r="K1030" s="54"/>
      <c r="L1030" s="52" t="str">
        <f>VLOOKUP($G1030,[1]食材檔!$B$1:$I$65536,4,FALSE)</f>
        <v>kg</v>
      </c>
      <c r="M1030" s="52">
        <f>VLOOKUP($G1030,[1]食材檔!$B$1:$I$65536,7,FALSE)</f>
        <v>100</v>
      </c>
      <c r="N1030" s="52">
        <f>VLOOKUP($G1030,[1]食材檔!$B$1:$I$65536,8,FALSE)</f>
        <v>3</v>
      </c>
      <c r="O1030" s="55">
        <f t="shared" si="56"/>
        <v>0.41</v>
      </c>
      <c r="P1030" s="42">
        <f>VLOOKUP($G1030,[1]食材檔!$B$1:$M$65536,11,FALSE)/100*H1030</f>
        <v>22.96</v>
      </c>
    </row>
    <row r="1031" spans="4:22">
      <c r="E1031" s="52" t="s">
        <v>186</v>
      </c>
      <c r="F1031" s="53"/>
      <c r="G1031" s="53" t="str">
        <f>VLOOKUP($E$1030,[1]明細總表!$C$1:$AB$65536,5,FALSE)</f>
        <v>肉絲</v>
      </c>
      <c r="H1031" s="53">
        <f>VLOOKUP($E$1030,[1]明細總表!$C$1:$AB$65536,6,FALSE)</f>
        <v>10</v>
      </c>
      <c r="I1031" s="52">
        <f>VLOOKUP($G1031,[1]食材檔!$B$1:$I$65536,3,FALSE)</f>
        <v>1000</v>
      </c>
      <c r="J1031" s="54">
        <f t="shared" si="57"/>
        <v>17.760000000000002</v>
      </c>
      <c r="K1031" s="54"/>
      <c r="L1031" s="52" t="str">
        <f>VLOOKUP($G1031,[1]食材檔!$B$1:$I$65536,4,FALSE)</f>
        <v>kg</v>
      </c>
      <c r="M1031" s="52">
        <f>VLOOKUP($G1031,[1]食材檔!$B$1:$I$65536,7,FALSE)</f>
        <v>35</v>
      </c>
      <c r="N1031" s="52">
        <f>VLOOKUP($G1031,[1]食材檔!$B$1:$I$65536,8,FALSE)</f>
        <v>2</v>
      </c>
      <c r="O1031" s="55">
        <f t="shared" si="56"/>
        <v>0.2857142857142857</v>
      </c>
      <c r="P1031" s="42">
        <f>VLOOKUP($G1031,[1]食材檔!$B$1:$M$65536,11,FALSE)/100*H1031</f>
        <v>0.3</v>
      </c>
    </row>
    <row r="1032" spans="4:22">
      <c r="E1032" s="52" t="s">
        <v>187</v>
      </c>
      <c r="F1032" s="53"/>
      <c r="G1032" s="53" t="str">
        <f>VLOOKUP($E$1030,[1]明細總表!$C$1:$AB$65536,7,FALSE)</f>
        <v>乾木耳</v>
      </c>
      <c r="H1032" s="53">
        <f>VLOOKUP($E$1030,[1]明細總表!$C$1:$AB$65536,8,FALSE)</f>
        <v>0.25</v>
      </c>
      <c r="I1032" s="52">
        <f>VLOOKUP($G1032,[1]食材檔!$B$1:$I$65536,3,FALSE)</f>
        <v>1000</v>
      </c>
      <c r="J1032" s="54">
        <f t="shared" si="57"/>
        <v>0.44400000000000001</v>
      </c>
      <c r="K1032" s="54"/>
      <c r="L1032" s="52" t="str">
        <f>VLOOKUP($G1032,[1]食材檔!$B$1:$I$65536,4,FALSE)</f>
        <v>kg</v>
      </c>
      <c r="M1032" s="52">
        <f>VLOOKUP($G1032,[1]食材檔!$B$1:$I$65536,7,FALSE)</f>
        <v>100</v>
      </c>
      <c r="N1032" s="52">
        <f>VLOOKUP($G1032,[1]食材檔!$B$1:$I$65536,8,FALSE)</f>
        <v>3</v>
      </c>
      <c r="O1032" s="55">
        <f t="shared" si="56"/>
        <v>2.5000000000000001E-3</v>
      </c>
      <c r="P1032" s="42">
        <f>VLOOKUP($G1032,[1]食材檔!$B$1:$M$65536,11,FALSE)/100*H1032</f>
        <v>0.28249999999999997</v>
      </c>
    </row>
    <row r="1033" spans="4:22">
      <c r="E1033" s="52"/>
      <c r="F1033" s="53"/>
      <c r="G1033" s="53" t="str">
        <f>VLOOKUP($E$1030,[1]明細總表!$C$1:$AB$65536,9,FALSE)</f>
        <v>紅蘿蔔絲</v>
      </c>
      <c r="H1033" s="53">
        <f>VLOOKUP($E$1030,[1]明細總表!$C$1:$AB$65536,10,FALSE)</f>
        <v>7</v>
      </c>
      <c r="I1033" s="52">
        <f>VLOOKUP($G1033,[1]食材檔!$B$1:$I$65536,3,FALSE)</f>
        <v>1000</v>
      </c>
      <c r="J1033" s="54">
        <f t="shared" si="57"/>
        <v>12.432</v>
      </c>
      <c r="K1033" s="54"/>
      <c r="L1033" s="52" t="str">
        <f>VLOOKUP($G1033,[1]食材檔!$B$1:$I$65536,4,FALSE)</f>
        <v>kg</v>
      </c>
      <c r="M1033" s="52">
        <f>VLOOKUP($G1033,[1]食材檔!$B$1:$I$65536,7,FALSE)</f>
        <v>100</v>
      </c>
      <c r="N1033" s="52">
        <f>VLOOKUP($G1033,[1]食材檔!$B$1:$I$65536,8,FALSE)</f>
        <v>3</v>
      </c>
      <c r="O1033" s="55">
        <f t="shared" si="56"/>
        <v>7.0000000000000007E-2</v>
      </c>
      <c r="P1033" s="42">
        <f>VLOOKUP($G1033,[1]食材檔!$B$1:$M$65536,11,FALSE)/100*H1033</f>
        <v>1.8900000000000001</v>
      </c>
    </row>
    <row r="1034" spans="4:22">
      <c r="E1034" s="52"/>
      <c r="F1034" s="53"/>
      <c r="G1034" s="53" t="str">
        <f>VLOOKUP($E$1030,[1]明細總表!$C$1:$AB$65536,11,FALSE)</f>
        <v>金針菇</v>
      </c>
      <c r="H1034" s="53">
        <f>VLOOKUP($E$1030,[1]明細總表!$C$1:$AB$65536,12,FALSE)</f>
        <v>4</v>
      </c>
      <c r="I1034" s="52">
        <f>VLOOKUP($G1034,[1]食材檔!$B$1:$I$65536,3,FALSE)</f>
        <v>1000</v>
      </c>
      <c r="J1034" s="54">
        <f t="shared" si="57"/>
        <v>7.1040000000000001</v>
      </c>
      <c r="K1034" s="54"/>
      <c r="L1034" s="52" t="str">
        <f>VLOOKUP($G1034,[1]食材檔!$B$1:$I$65536,4,FALSE)</f>
        <v>kg</v>
      </c>
      <c r="M1034" s="52">
        <f>VLOOKUP($G1034,[1]食材檔!$B$1:$I$65536,7,FALSE)</f>
        <v>100</v>
      </c>
      <c r="N1034" s="52">
        <f>VLOOKUP($G1034,[1]食材檔!$B$1:$I$65536,8,FALSE)</f>
        <v>3</v>
      </c>
      <c r="O1034" s="55">
        <f t="shared" si="56"/>
        <v>0.04</v>
      </c>
      <c r="P1034" s="42">
        <f>VLOOKUP($G1034,[1]食材檔!$B$1:$M$65536,11,FALSE)/100*H1034</f>
        <v>0.04</v>
      </c>
    </row>
    <row r="1035" spans="4:22">
      <c r="E1035" s="52"/>
      <c r="F1035" s="53"/>
      <c r="G1035" s="53" t="str">
        <f>VLOOKUP($E$1030,[1]明細總表!$C$1:$AB$65536,13,FALSE)</f>
        <v>韭黃</v>
      </c>
      <c r="H1035" s="53">
        <f>VLOOKUP($E$1030,[1]明細總表!$C$1:$AB$65536,14,FALSE)</f>
        <v>2</v>
      </c>
      <c r="I1035" s="52" t="e">
        <f>VLOOKUP($G1035,[1]食材檔!$B$1:$I$65536,3,FALSE)</f>
        <v>#N/A</v>
      </c>
      <c r="J1035" s="54" t="e">
        <f t="shared" si="57"/>
        <v>#N/A</v>
      </c>
      <c r="K1035" s="54"/>
      <c r="L1035" s="52" t="e">
        <f>VLOOKUP($G1035,[1]食材檔!$B$1:$I$65536,4,FALSE)</f>
        <v>#N/A</v>
      </c>
      <c r="M1035" s="52" t="e">
        <f>VLOOKUP($G1035,[1]食材檔!$B$1:$I$65536,7,FALSE)</f>
        <v>#N/A</v>
      </c>
      <c r="N1035" s="52" t="e">
        <f>VLOOKUP($G1035,[1]食材檔!$B$1:$I$65536,8,FALSE)</f>
        <v>#N/A</v>
      </c>
      <c r="O1035" s="55" t="e">
        <f t="shared" si="56"/>
        <v>#N/A</v>
      </c>
      <c r="P1035" s="42" t="e">
        <f>VLOOKUP($G1035,[1]食材檔!$B$1:$M$65536,11,FALSE)/100*H1035</f>
        <v>#N/A</v>
      </c>
    </row>
    <row r="1036" spans="4:22">
      <c r="E1036" s="52"/>
      <c r="F1036" s="53"/>
      <c r="G1036" s="53" t="str">
        <f>VLOOKUP($E$1030,[1]明細總表!$C$1:$AB$65536,15,FALSE)</f>
        <v>香菜</v>
      </c>
      <c r="H1036" s="53">
        <f>VLOOKUP($E$1030,[1]明細總表!$C$1:$AB$65536,16,FALSE)</f>
        <v>2</v>
      </c>
      <c r="I1036" s="52">
        <f>VLOOKUP($G1036,[1]食材檔!$B$1:$I$65536,3,FALSE)</f>
        <v>1000</v>
      </c>
      <c r="J1036" s="54">
        <f t="shared" si="57"/>
        <v>3.552</v>
      </c>
      <c r="K1036" s="54"/>
      <c r="L1036" s="52" t="str">
        <f>VLOOKUP($G1036,[1]食材檔!$B$1:$I$65536,4,FALSE)</f>
        <v>kg</v>
      </c>
      <c r="M1036" s="52">
        <f>VLOOKUP($G1036,[1]食材檔!$B$1:$I$65536,7,FALSE)</f>
        <v>100</v>
      </c>
      <c r="N1036" s="52">
        <f>VLOOKUP($G1036,[1]食材檔!$B$1:$I$65536,8,FALSE)</f>
        <v>3</v>
      </c>
      <c r="O1036" s="55">
        <f t="shared" si="56"/>
        <v>0.02</v>
      </c>
      <c r="P1036" s="42">
        <f>VLOOKUP($G1036,[1]食材檔!$B$1:$M$65536,11,FALSE)/100*H1036</f>
        <v>1.22</v>
      </c>
    </row>
    <row r="1037" spans="4:22">
      <c r="E1037" s="52"/>
      <c r="F1037" s="53"/>
      <c r="G1037" s="53">
        <f>VLOOKUP($E$1030,[1]明細總表!$C$1:$AB$65536,17,FALSE)</f>
        <v>0</v>
      </c>
      <c r="H1037" s="53">
        <f>VLOOKUP($E$1030,[1]明細總表!$C$1:$AB$65536,18,FALSE)</f>
        <v>0</v>
      </c>
      <c r="I1037" s="52">
        <f>VLOOKUP($G1037,[1]食材檔!$B$1:$I$65536,3,FALSE)</f>
        <v>0</v>
      </c>
      <c r="J1037" s="54" t="e">
        <f t="shared" si="57"/>
        <v>#DIV/0!</v>
      </c>
      <c r="K1037" s="54"/>
      <c r="L1037" s="52">
        <f>VLOOKUP($G1037,[1]食材檔!$B$1:$I$65536,4,FALSE)</f>
        <v>0</v>
      </c>
      <c r="M1037" s="52">
        <f>VLOOKUP($G1037,[1]食材檔!$B$1:$I$65536,7,FALSE)</f>
        <v>0</v>
      </c>
      <c r="N1037" s="52">
        <f>VLOOKUP($G1037,[1]食材檔!$B$1:$I$65536,8,FALSE)</f>
        <v>0</v>
      </c>
      <c r="O1037" s="55" t="e">
        <f t="shared" si="56"/>
        <v>#DIV/0!</v>
      </c>
      <c r="P1037" s="42">
        <f>VLOOKUP($G1037,[1]食材檔!$B$1:$M$65536,11,FALSE)/100*H1037</f>
        <v>0</v>
      </c>
    </row>
    <row r="1038" spans="4:22">
      <c r="E1038" s="52"/>
      <c r="F1038" s="53"/>
      <c r="G1038" s="53">
        <f>VLOOKUP($E$1030,[1]明細總表!$C$1:$AB$65536,19,FALSE)</f>
        <v>0</v>
      </c>
      <c r="H1038" s="53">
        <f>VLOOKUP($E$1030,[1]明細總表!$C$1:$AB$65536,20,FALSE)</f>
        <v>0</v>
      </c>
      <c r="I1038" s="52">
        <f>VLOOKUP($G1038,[1]食材檔!$B$1:$I$65536,3,FALSE)</f>
        <v>0</v>
      </c>
      <c r="J1038" s="54" t="e">
        <f t="shared" si="57"/>
        <v>#DIV/0!</v>
      </c>
      <c r="K1038" s="54"/>
      <c r="L1038" s="52">
        <f>VLOOKUP($G1038,[1]食材檔!$B$1:$I$65536,4,FALSE)</f>
        <v>0</v>
      </c>
      <c r="M1038" s="52">
        <f>VLOOKUP($G1038,[1]食材檔!$B$1:$I$65536,7,FALSE)</f>
        <v>0</v>
      </c>
      <c r="N1038" s="52">
        <f>VLOOKUP($G1038,[1]食材檔!$B$1:$I$65536,8,FALSE)</f>
        <v>0</v>
      </c>
      <c r="O1038" s="55" t="e">
        <f t="shared" si="56"/>
        <v>#DIV/0!</v>
      </c>
      <c r="P1038" s="42">
        <f>VLOOKUP($G1038,[1]食材檔!$B$1:$M$65536,11,FALSE)/100*H1038</f>
        <v>0</v>
      </c>
    </row>
    <row r="1039" spans="4:22">
      <c r="E1039" s="52"/>
      <c r="F1039" s="53"/>
      <c r="G1039" s="53">
        <f>VLOOKUP($E$1030,[1]明細總表!$C$1:$AB$65536,21,FALSE)</f>
        <v>0</v>
      </c>
      <c r="H1039" s="53">
        <f>VLOOKUP($E$1030,[1]明細總表!$C$1:$AB$65536,22,FALSE)</f>
        <v>0</v>
      </c>
      <c r="I1039" s="52">
        <f>VLOOKUP($G1039,[1]食材檔!$B$1:$I$65536,3,FALSE)</f>
        <v>0</v>
      </c>
      <c r="J1039" s="54" t="e">
        <f t="shared" si="57"/>
        <v>#DIV/0!</v>
      </c>
      <c r="K1039" s="54"/>
      <c r="L1039" s="52">
        <f>VLOOKUP($G1039,[1]食材檔!$B$1:$I$65536,4,FALSE)</f>
        <v>0</v>
      </c>
      <c r="M1039" s="52">
        <f>VLOOKUP($G1039,[1]食材檔!$B$1:$I$65536,7,FALSE)</f>
        <v>0</v>
      </c>
      <c r="N1039" s="52">
        <f>VLOOKUP($G1039,[1]食材檔!$B$1:$I$65536,8,FALSE)</f>
        <v>0</v>
      </c>
      <c r="O1039" s="55" t="e">
        <f t="shared" si="56"/>
        <v>#DIV/0!</v>
      </c>
      <c r="P1039" s="42">
        <f>VLOOKUP($G1039,[1]食材檔!$B$1:$M$65536,11,FALSE)/100*H1039</f>
        <v>0</v>
      </c>
    </row>
    <row r="1040" spans="4:22">
      <c r="D1040" s="13">
        <f>SUM(H1040:H1044)</f>
        <v>85.5</v>
      </c>
      <c r="E1040" s="38" t="str">
        <f>VLOOKUP(G1016,[1]麗山菜單!B25:H25,6,FALSE)</f>
        <v>薑絲莧菜</v>
      </c>
      <c r="F1040" s="39">
        <f>VLOOKUP($E$1040,[1]明細總表!$C$1:$AB$65536,2,FALSE)</f>
        <v>2</v>
      </c>
      <c r="G1040" s="39" t="str">
        <f>VLOOKUP($E$1040,[1]明細總表!$C$1:$AB$65536,3,FALSE)</f>
        <v>莧菜(切)</v>
      </c>
      <c r="H1040" s="39">
        <f>VLOOKUP($E$1040,[1]明細總表!$C$1:$AB$65536,4,FALSE)</f>
        <v>85</v>
      </c>
      <c r="I1040" s="38">
        <f>VLOOKUP($G1040,[1]食材檔!$B$1:$I$65536,3,FALSE)</f>
        <v>1000</v>
      </c>
      <c r="J1040" s="56">
        <f t="shared" si="57"/>
        <v>150.96</v>
      </c>
      <c r="K1040" s="56"/>
      <c r="L1040" s="38" t="str">
        <f>VLOOKUP($G1040,[1]食材檔!$B$1:$I$65536,4,FALSE)</f>
        <v>kg</v>
      </c>
      <c r="M1040" s="38">
        <f>VLOOKUP($G1040,[1]食材檔!$B$1:$I$65536,7,FALSE)</f>
        <v>100</v>
      </c>
      <c r="N1040" s="38">
        <f>VLOOKUP($G1040,[1]食材檔!$B$1:$I$65536,8,FALSE)</f>
        <v>3</v>
      </c>
      <c r="O1040" s="41">
        <f t="shared" si="56"/>
        <v>0.85</v>
      </c>
      <c r="P1040" s="42">
        <f>VLOOKUP($G1040,[1]食材檔!$B$1:$M$65536,11,FALSE)/100*H1040</f>
        <v>124.1</v>
      </c>
      <c r="V1040" s="57">
        <f>E1015/E1016*J1040</f>
        <v>150.96</v>
      </c>
    </row>
    <row r="1041" spans="4:22">
      <c r="E1041" s="38"/>
      <c r="F1041" s="39"/>
      <c r="G1041" s="39" t="str">
        <f>VLOOKUP($E$1040,[1]明細總表!$C$1:$AB$65536,5,FALSE)</f>
        <v>薑絲</v>
      </c>
      <c r="H1041" s="39">
        <f>VLOOKUP($E$1040,[1]明細總表!$C$1:$AB$65536,6,FALSE)</f>
        <v>0.5</v>
      </c>
      <c r="I1041" s="38">
        <f>VLOOKUP($G1041,[1]食材檔!$B$1:$I$65536,3,FALSE)</f>
        <v>1000</v>
      </c>
      <c r="J1041" s="56">
        <f t="shared" si="57"/>
        <v>0.88800000000000001</v>
      </c>
      <c r="K1041" s="56"/>
      <c r="L1041" s="38" t="str">
        <f>VLOOKUP($G1041,[1]食材檔!$B$1:$I$65536,4,FALSE)</f>
        <v>kg</v>
      </c>
      <c r="M1041" s="38">
        <f>VLOOKUP($G1041,[1]食材檔!$B$1:$I$65536,7,FALSE)</f>
        <v>100</v>
      </c>
      <c r="N1041" s="38">
        <f>VLOOKUP($G1041,[1]食材檔!$B$1:$I$65536,8,FALSE)</f>
        <v>3</v>
      </c>
      <c r="O1041" s="41">
        <f t="shared" si="56"/>
        <v>5.0000000000000001E-3</v>
      </c>
      <c r="P1041" s="42">
        <f>VLOOKUP($G1041,[1]食材檔!$B$1:$M$65536,11,FALSE)/100*H1041</f>
        <v>0.105</v>
      </c>
      <c r="V1041" s="58">
        <f>F1015/E1016*J1040</f>
        <v>0</v>
      </c>
    </row>
    <row r="1042" spans="4:22">
      <c r="E1042" s="38"/>
      <c r="F1042" s="39"/>
      <c r="G1042" s="39">
        <f>VLOOKUP($E$1040,[1]明細總表!$C$1:$AB$65536,7,FALSE)</f>
        <v>0</v>
      </c>
      <c r="H1042" s="39">
        <f>VLOOKUP($E$1040,[1]明細總表!$C$1:$AB$65536,8,FALSE)</f>
        <v>0</v>
      </c>
      <c r="I1042" s="38">
        <f>VLOOKUP($G1042,[1]食材檔!$B$1:$I$65536,3,FALSE)</f>
        <v>0</v>
      </c>
      <c r="J1042" s="56" t="e">
        <f t="shared" si="57"/>
        <v>#DIV/0!</v>
      </c>
      <c r="K1042" s="56"/>
      <c r="L1042" s="38">
        <f>VLOOKUP($G1042,[1]食材檔!$B$1:$I$65536,4,FALSE)</f>
        <v>0</v>
      </c>
      <c r="M1042" s="38">
        <f>VLOOKUP($G1042,[1]食材檔!$B$1:$I$65536,7,FALSE)</f>
        <v>0</v>
      </c>
      <c r="N1042" s="38">
        <f>VLOOKUP($G1042,[1]食材檔!$B$1:$I$65536,8,FALSE)</f>
        <v>0</v>
      </c>
      <c r="O1042" s="41" t="e">
        <f t="shared" si="56"/>
        <v>#DIV/0!</v>
      </c>
      <c r="P1042" s="42">
        <f>VLOOKUP($G1042,[1]食材檔!$B$1:$M$65536,11,FALSE)/100*H1042</f>
        <v>0</v>
      </c>
    </row>
    <row r="1043" spans="4:22">
      <c r="E1043" s="38"/>
      <c r="F1043" s="39"/>
      <c r="G1043" s="39">
        <f>VLOOKUP($E$1040,[1]明細總表!$C$1:$AB$65536,9,FALSE)</f>
        <v>0</v>
      </c>
      <c r="H1043" s="39">
        <f>VLOOKUP($E$1040,[1]明細總表!$C$1:$AB$65536,10,FALSE)</f>
        <v>0</v>
      </c>
      <c r="I1043" s="38">
        <f>VLOOKUP($G1043,[1]食材檔!$B$1:$I$65536,3,FALSE)</f>
        <v>0</v>
      </c>
      <c r="J1043" s="56" t="e">
        <f t="shared" si="57"/>
        <v>#DIV/0!</v>
      </c>
      <c r="K1043" s="56"/>
      <c r="L1043" s="38">
        <f>VLOOKUP($G1043,[1]食材檔!$B$1:$I$65536,4,FALSE)</f>
        <v>0</v>
      </c>
      <c r="M1043" s="38">
        <f>VLOOKUP($G1043,[1]食材檔!$B$1:$I$65536,7,FALSE)</f>
        <v>0</v>
      </c>
      <c r="N1043" s="38">
        <f>VLOOKUP($G1043,[1]食材檔!$B$1:$I$65536,8,FALSE)</f>
        <v>0</v>
      </c>
      <c r="O1043" s="41" t="e">
        <f t="shared" si="56"/>
        <v>#DIV/0!</v>
      </c>
      <c r="P1043" s="42">
        <f>VLOOKUP($G1043,[1]食材檔!$B$1:$M$65536,11,FALSE)/100*H1043</f>
        <v>0</v>
      </c>
    </row>
    <row r="1044" spans="4:22">
      <c r="E1044" s="38"/>
      <c r="F1044" s="39"/>
      <c r="G1044" s="39">
        <f>VLOOKUP($E$1040,[1]明細總表!$C$1:$AB$65536,11,FALSE)</f>
        <v>0</v>
      </c>
      <c r="H1044" s="39">
        <f>VLOOKUP($E$1040,[1]明細總表!$C$1:$AB$65536,12,FALSE)</f>
        <v>0</v>
      </c>
      <c r="I1044" s="38">
        <f>VLOOKUP($G1044,[1]食材檔!$B$1:$I$65536,3,FALSE)</f>
        <v>0</v>
      </c>
      <c r="J1044" s="56" t="e">
        <f t="shared" si="57"/>
        <v>#DIV/0!</v>
      </c>
      <c r="K1044" s="56"/>
      <c r="L1044" s="38">
        <f>VLOOKUP($G1044,[1]食材檔!$B$1:$I$65536,4,FALSE)</f>
        <v>0</v>
      </c>
      <c r="M1044" s="38">
        <f>VLOOKUP($G1044,[1]食材檔!$B$1:$I$65536,7,FALSE)</f>
        <v>0</v>
      </c>
      <c r="N1044" s="38">
        <f>VLOOKUP($G1044,[1]食材檔!$B$1:$I$65536,8,FALSE)</f>
        <v>0</v>
      </c>
      <c r="O1044" s="41" t="e">
        <f t="shared" si="56"/>
        <v>#DIV/0!</v>
      </c>
      <c r="P1044" s="42">
        <f>VLOOKUP($G1044,[1]食材檔!$B$1:$M$65536,11,FALSE)/100*H1044</f>
        <v>0</v>
      </c>
    </row>
    <row r="1045" spans="4:22">
      <c r="D1045" s="13">
        <f>SUM(H1045:H1054)</f>
        <v>10.45</v>
      </c>
      <c r="E1045" s="52" t="str">
        <f>VLOOKUP(G1016,[1]麗山菜單!B25:H25,7,FALSE)</f>
        <v>味噌海芽湯</v>
      </c>
      <c r="F1045" s="53">
        <f>VLOOKUP($E$1045,[1]明細總表!$C$1:$AB$65536,2,FALSE)</f>
        <v>3</v>
      </c>
      <c r="G1045" s="53" t="str">
        <f>VLOOKUP($E$1045,[1]明細總表!$C$1:$AB$65536,3,FALSE)</f>
        <v>乾海芽</v>
      </c>
      <c r="H1045" s="53">
        <f>VLOOKUP($E$1045,[1]明細總表!$C$1:$AB$65536,4,FALSE)</f>
        <v>1.2</v>
      </c>
      <c r="I1045" s="52">
        <f>VLOOKUP($G1045,[1]食材檔!$B$1:$I$65536,3,FALSE)</f>
        <v>1000</v>
      </c>
      <c r="J1045" s="54">
        <f>H1045*$E$1016/I1045</f>
        <v>2.1311999999999998</v>
      </c>
      <c r="K1045" s="54"/>
      <c r="L1045" s="52" t="str">
        <f>VLOOKUP($G1045,[1]食材檔!$B$1:$I$65536,4,FALSE)</f>
        <v>kg</v>
      </c>
      <c r="M1045" s="52">
        <v>30</v>
      </c>
      <c r="N1045" s="52">
        <f>VLOOKUP($G1045,[1]食材檔!$B$1:$I$65536,8,FALSE)</f>
        <v>3</v>
      </c>
      <c r="O1045" s="55">
        <f t="shared" si="56"/>
        <v>0.04</v>
      </c>
      <c r="P1045" s="42">
        <f>VLOOKUP($G1045,[1]食材檔!$B$1:$M$65536,11,FALSE)/100*H1045</f>
        <v>2.3879999999999999</v>
      </c>
    </row>
    <row r="1046" spans="4:22">
      <c r="E1046" s="52"/>
      <c r="F1046" s="53"/>
      <c r="G1046" s="53" t="str">
        <f>VLOOKUP($E$1045,[1]明細總表!$C$1:$AB$65536,5,FALSE)</f>
        <v>柴魚片</v>
      </c>
      <c r="H1046" s="53">
        <f>VLOOKUP($E$1045,[1]明細總表!$C$1:$AB$65536,6,FALSE)</f>
        <v>0.25</v>
      </c>
      <c r="I1046" s="52">
        <f>VLOOKUP($G1046,[1]食材檔!$B$1:$I$65536,3,FALSE)</f>
        <v>1000</v>
      </c>
      <c r="J1046" s="54">
        <f t="shared" si="57"/>
        <v>0.44400000000000001</v>
      </c>
      <c r="K1046" s="54"/>
      <c r="L1046" s="52" t="str">
        <f>VLOOKUP($G1046,[1]食材檔!$B$1:$I$65536,4,FALSE)</f>
        <v>kg</v>
      </c>
      <c r="M1046" s="52">
        <f>VLOOKUP($G1046,[1]食材檔!$B$1:$I$65536,7,FALSE)</f>
        <v>10</v>
      </c>
      <c r="N1046" s="52">
        <f>VLOOKUP($G1046,[1]食材檔!$B$1:$I$65536,8,FALSE)</f>
        <v>2</v>
      </c>
      <c r="O1046" s="55">
        <f t="shared" si="56"/>
        <v>2.5000000000000001E-2</v>
      </c>
      <c r="P1046" s="42">
        <f>VLOOKUP($G1046,[1]食材檔!$B$1:$M$65536,11,FALSE)/100*H1046</f>
        <v>0.11</v>
      </c>
    </row>
    <row r="1047" spans="4:22">
      <c r="E1047" s="52"/>
      <c r="F1047" s="53"/>
      <c r="G1047" s="53" t="str">
        <f>VLOOKUP($E$1045,[1]明細總表!$C$1:$AB$65536,7,FALSE)</f>
        <v>味噌(9kg/箱)</v>
      </c>
      <c r="H1047" s="53">
        <f>VLOOKUP($E$1045,[1]明細總表!$C$1:$AB$65536,8,FALSE)</f>
        <v>9</v>
      </c>
      <c r="I1047" s="52">
        <f>VLOOKUP($G1047,[1]食材檔!$B$1:$I$65536,3,FALSE)</f>
        <v>9000</v>
      </c>
      <c r="J1047" s="54">
        <f t="shared" si="57"/>
        <v>1.776</v>
      </c>
      <c r="K1047" s="54"/>
      <c r="L1047" s="52" t="str">
        <f>VLOOKUP($G1047,[1]食材檔!$B$1:$I$65536,4,FALSE)</f>
        <v>箱</v>
      </c>
      <c r="M1047" s="52">
        <f>VLOOKUP($G1047,[1]食材檔!$B$1:$I$65536,7,FALSE)</f>
        <v>0</v>
      </c>
      <c r="N1047" s="52">
        <f>VLOOKUP($G1047,[1]食材檔!$B$1:$I$65536,8,FALSE)</f>
        <v>0</v>
      </c>
      <c r="O1047" s="55" t="e">
        <f t="shared" si="56"/>
        <v>#DIV/0!</v>
      </c>
      <c r="P1047" s="42">
        <f>VLOOKUP($G1047,[1]食材檔!$B$1:$M$65536,11,FALSE)/100*H1047</f>
        <v>0</v>
      </c>
    </row>
    <row r="1048" spans="4:22">
      <c r="E1048" s="52"/>
      <c r="F1048" s="53"/>
      <c r="G1048" s="53">
        <f>VLOOKUP($E$1045,[1]明細總表!$C$1:$AB$65536,9,FALSE)</f>
        <v>0</v>
      </c>
      <c r="H1048" s="53">
        <f>VLOOKUP($E$1045,[1]明細總表!$C$1:$AB$65536,10,FALSE)</f>
        <v>0</v>
      </c>
      <c r="I1048" s="52">
        <f>VLOOKUP($G1048,[1]食材檔!$B$1:$I$65536,3,FALSE)</f>
        <v>0</v>
      </c>
      <c r="J1048" s="54" t="e">
        <f t="shared" si="57"/>
        <v>#DIV/0!</v>
      </c>
      <c r="K1048" s="54"/>
      <c r="L1048" s="52">
        <f>VLOOKUP($G1048,[1]食材檔!$B$1:$I$65536,4,FALSE)</f>
        <v>0</v>
      </c>
      <c r="M1048" s="52">
        <f>VLOOKUP($G1048,[1]食材檔!$B$1:$I$65536,7,FALSE)</f>
        <v>0</v>
      </c>
      <c r="N1048" s="52">
        <f>VLOOKUP($G1048,[1]食材檔!$B$1:$I$65536,8,FALSE)</f>
        <v>0</v>
      </c>
      <c r="O1048" s="55" t="e">
        <f t="shared" si="56"/>
        <v>#DIV/0!</v>
      </c>
      <c r="P1048" s="42">
        <f>VLOOKUP($G1048,[1]食材檔!$B$1:$M$65536,11,FALSE)/100*H1048</f>
        <v>0</v>
      </c>
    </row>
    <row r="1049" spans="4:22">
      <c r="E1049" s="52"/>
      <c r="F1049" s="53"/>
      <c r="G1049" s="53">
        <f>VLOOKUP($E$1045,[1]明細總表!$C$1:$AB$65536,11,FALSE)</f>
        <v>0</v>
      </c>
      <c r="H1049" s="53">
        <f>VLOOKUP($E$1045,[1]明細總表!$C$1:$AB$65536,12,FALSE)</f>
        <v>0</v>
      </c>
      <c r="I1049" s="52">
        <f>VLOOKUP($G1049,[1]食材檔!$B$1:$I$65536,3,FALSE)</f>
        <v>0</v>
      </c>
      <c r="J1049" s="54" t="e">
        <f t="shared" si="57"/>
        <v>#DIV/0!</v>
      </c>
      <c r="K1049" s="54"/>
      <c r="L1049" s="52">
        <f>VLOOKUP($G1049,[1]食材檔!$B$1:$I$65536,4,FALSE)</f>
        <v>0</v>
      </c>
      <c r="M1049" s="52">
        <f>VLOOKUP($G1049,[1]食材檔!$B$1:$I$65536,7,FALSE)</f>
        <v>0</v>
      </c>
      <c r="N1049" s="52">
        <f>VLOOKUP($G1049,[1]食材檔!$B$1:$I$65536,8,FALSE)</f>
        <v>0</v>
      </c>
      <c r="O1049" s="55" t="e">
        <f t="shared" si="56"/>
        <v>#DIV/0!</v>
      </c>
      <c r="P1049" s="42">
        <f>VLOOKUP($G1049,[1]食材檔!$B$1:$M$65536,11,FALSE)/100*H1049</f>
        <v>0</v>
      </c>
    </row>
    <row r="1050" spans="4:22">
      <c r="E1050" s="52"/>
      <c r="F1050" s="53"/>
      <c r="G1050" s="53">
        <f>VLOOKUP($E$1045,[1]明細總表!$C$1:$AB$65536,13,FALSE)</f>
        <v>0</v>
      </c>
      <c r="H1050" s="53">
        <f>VLOOKUP($E$1045,[1]明細總表!$C$1:$AB$65536,14,FALSE)</f>
        <v>0</v>
      </c>
      <c r="I1050" s="52">
        <f>VLOOKUP($G1050,[1]食材檔!$B$1:$I$65536,3,FALSE)</f>
        <v>0</v>
      </c>
      <c r="J1050" s="54" t="e">
        <f t="shared" si="57"/>
        <v>#DIV/0!</v>
      </c>
      <c r="K1050" s="54"/>
      <c r="L1050" s="52">
        <f>VLOOKUP($G1050,[1]食材檔!$B$1:$I$65536,4,FALSE)</f>
        <v>0</v>
      </c>
      <c r="M1050" s="52">
        <f>VLOOKUP($G1050,[1]食材檔!$B$1:$I$65536,7,FALSE)</f>
        <v>0</v>
      </c>
      <c r="N1050" s="52">
        <f>VLOOKUP($G1050,[1]食材檔!$B$1:$I$65536,8,FALSE)</f>
        <v>0</v>
      </c>
      <c r="O1050" s="55" t="e">
        <f t="shared" si="56"/>
        <v>#DIV/0!</v>
      </c>
      <c r="P1050" s="42">
        <f>VLOOKUP($G1050,[1]食材檔!$B$1:$M$65536,11,FALSE)/100*H1050</f>
        <v>0</v>
      </c>
    </row>
    <row r="1051" spans="4:22">
      <c r="E1051" s="52"/>
      <c r="F1051" s="53"/>
      <c r="G1051" s="53">
        <f>VLOOKUP($E$1045,[1]明細總表!$C$1:$AB$65536,15,FALSE)</f>
        <v>0</v>
      </c>
      <c r="H1051" s="53">
        <f>VLOOKUP($E$1045,[1]明細總表!$C$1:$AB$65536,16,FALSE)</f>
        <v>0</v>
      </c>
      <c r="I1051" s="52">
        <f>VLOOKUP($G1051,[1]食材檔!$B$1:$I$65536,3,FALSE)</f>
        <v>0</v>
      </c>
      <c r="J1051" s="54" t="e">
        <f t="shared" si="57"/>
        <v>#DIV/0!</v>
      </c>
      <c r="K1051" s="54"/>
      <c r="L1051" s="52">
        <f>VLOOKUP($G1051,[1]食材檔!$B$1:$I$65536,4,FALSE)</f>
        <v>0</v>
      </c>
      <c r="M1051" s="52">
        <f>VLOOKUP($G1051,[1]食材檔!$B$1:$I$65536,7,FALSE)</f>
        <v>0</v>
      </c>
      <c r="N1051" s="52">
        <f>VLOOKUP($G1051,[1]食材檔!$B$1:$I$65536,8,FALSE)</f>
        <v>0</v>
      </c>
      <c r="O1051" s="55" t="e">
        <f t="shared" si="56"/>
        <v>#DIV/0!</v>
      </c>
      <c r="P1051" s="42">
        <f>VLOOKUP($G1051,[1]食材檔!$B$1:$M$65536,11,FALSE)/100*H1051</f>
        <v>0</v>
      </c>
    </row>
    <row r="1052" spans="4:22">
      <c r="E1052" s="52"/>
      <c r="F1052" s="53"/>
      <c r="G1052" s="53">
        <f>VLOOKUP($E$1045,[1]明細總表!$C$1:$AB$65536,17,FALSE)</f>
        <v>0</v>
      </c>
      <c r="H1052" s="53">
        <f>VLOOKUP($E$1045,[1]明細總表!$C$1:$AB$65536,18,FALSE)</f>
        <v>0</v>
      </c>
      <c r="I1052" s="52">
        <f>VLOOKUP($G1052,[1]食材檔!$B$1:$I$65536,3,FALSE)</f>
        <v>0</v>
      </c>
      <c r="J1052" s="54" t="e">
        <f t="shared" si="57"/>
        <v>#DIV/0!</v>
      </c>
      <c r="K1052" s="54"/>
      <c r="L1052" s="52">
        <f>VLOOKUP($G1052,[1]食材檔!$B$1:$I$65536,4,FALSE)</f>
        <v>0</v>
      </c>
      <c r="M1052" s="52">
        <f>VLOOKUP($G1052,[1]食材檔!$B$1:$I$65536,7,FALSE)</f>
        <v>0</v>
      </c>
      <c r="N1052" s="52">
        <f>VLOOKUP($G1052,[1]食材檔!$B$1:$I$65536,8,FALSE)</f>
        <v>0</v>
      </c>
      <c r="O1052" s="55" t="e">
        <f t="shared" si="56"/>
        <v>#DIV/0!</v>
      </c>
      <c r="P1052" s="42">
        <f>VLOOKUP($G1052,[1]食材檔!$B$1:$M$65536,11,FALSE)/100*H1052</f>
        <v>0</v>
      </c>
    </row>
    <row r="1053" spans="4:22">
      <c r="E1053" s="52"/>
      <c r="F1053" s="53"/>
      <c r="G1053" s="53">
        <f>VLOOKUP($E$1045,[1]明細總表!$C$1:$AB$65536,19,FALSE)</f>
        <v>0</v>
      </c>
      <c r="H1053" s="53">
        <f>VLOOKUP($E$1045,[1]明細總表!$C$1:$AB$65536,20,FALSE)</f>
        <v>0</v>
      </c>
      <c r="I1053" s="52">
        <f>VLOOKUP($G1053,[1]食材檔!$B$1:$I$65536,3,FALSE)</f>
        <v>0</v>
      </c>
      <c r="J1053" s="54" t="e">
        <f t="shared" si="57"/>
        <v>#DIV/0!</v>
      </c>
      <c r="K1053" s="54"/>
      <c r="L1053" s="52">
        <f>VLOOKUP($G1053,[1]食材檔!$B$1:$I$65536,4,FALSE)</f>
        <v>0</v>
      </c>
      <c r="M1053" s="52">
        <f>VLOOKUP($G1053,[1]食材檔!$B$1:$I$65536,7,FALSE)</f>
        <v>0</v>
      </c>
      <c r="N1053" s="52">
        <f>VLOOKUP($G1053,[1]食材檔!$B$1:$I$65536,8,FALSE)</f>
        <v>0</v>
      </c>
      <c r="O1053" s="55" t="e">
        <f t="shared" si="56"/>
        <v>#DIV/0!</v>
      </c>
      <c r="P1053" s="42">
        <f>VLOOKUP($G1053,[1]食材檔!$B$1:$M$65536,11,FALSE)/100*H1053</f>
        <v>0</v>
      </c>
    </row>
    <row r="1054" spans="4:22">
      <c r="E1054" s="52"/>
      <c r="F1054" s="53"/>
      <c r="G1054" s="53">
        <f>VLOOKUP($E$1045,[1]明細總表!$C$1:$AB$65536,21,FALSE)</f>
        <v>0</v>
      </c>
      <c r="H1054" s="53">
        <f>VLOOKUP($E$1045,[1]明細總表!$C$1:$AB$65536,22,FALSE)</f>
        <v>0</v>
      </c>
      <c r="I1054" s="52">
        <f>VLOOKUP($G1054,[1]食材檔!$B$1:$I$65536,3,FALSE)</f>
        <v>0</v>
      </c>
      <c r="J1054" s="54" t="e">
        <f t="shared" si="57"/>
        <v>#DIV/0!</v>
      </c>
      <c r="K1054" s="54"/>
      <c r="L1054" s="52">
        <f>VLOOKUP($G1054,[1]食材檔!$B$1:$I$65536,4,FALSE)</f>
        <v>0</v>
      </c>
      <c r="M1054" s="52">
        <f>VLOOKUP($G1054,[1]食材檔!$B$1:$I$65536,7,FALSE)</f>
        <v>0</v>
      </c>
      <c r="N1054" s="52">
        <f>VLOOKUP($G1054,[1]食材檔!$B$1:$I$65536,8,FALSE)</f>
        <v>0</v>
      </c>
      <c r="O1054" s="55" t="e">
        <f t="shared" si="56"/>
        <v>#DIV/0!</v>
      </c>
      <c r="P1054" s="42">
        <f>VLOOKUP($G1054,[1]食材檔!$B$1:$M$65536,11,FALSE)/100*H1054</f>
        <v>0</v>
      </c>
    </row>
    <row r="1055" spans="4:22">
      <c r="D1055" s="13">
        <f>SUM(H1055:H1057)</f>
        <v>80</v>
      </c>
      <c r="E1055" s="38" t="str">
        <f>VLOOKUP(G1016,[1]麗山菜單!B25:H25,3,FALSE)</f>
        <v>燕麥飯</v>
      </c>
      <c r="F1055" s="39">
        <f>VLOOKUP($E$1055,[1]明細總表!$C$1:$AB$65536,2,FALSE)</f>
        <v>2</v>
      </c>
      <c r="G1055" s="39" t="str">
        <f>VLOOKUP($E$1055,[1]明細總表!$C$1:$AB$65536,3,FALSE)</f>
        <v>白米</v>
      </c>
      <c r="H1055" s="39">
        <f>VLOOKUP($E$1055,[1]明細總表!$C$1:$AB$65536,4,FALSE)</f>
        <v>65</v>
      </c>
      <c r="I1055" s="38">
        <f>VLOOKUP($G1055,[1]食材檔!$B$1:$I$65536,3,FALSE)</f>
        <v>1000</v>
      </c>
      <c r="J1055" s="56">
        <f t="shared" si="57"/>
        <v>115.44</v>
      </c>
      <c r="K1055" s="56"/>
      <c r="L1055" s="38" t="str">
        <f>VLOOKUP($G1055,[1]食材檔!$B$1:$I$65536,4,FALSE)</f>
        <v>kg</v>
      </c>
      <c r="M1055" s="38">
        <v>30</v>
      </c>
      <c r="N1055" s="38">
        <f>VLOOKUP($G1055,[1]食材檔!$B$1:$I$65536,8,FALSE)</f>
        <v>1</v>
      </c>
      <c r="O1055" s="41">
        <f t="shared" si="56"/>
        <v>2.1666666666666665</v>
      </c>
      <c r="P1055" s="42">
        <f>VLOOKUP($G1055,[1]食材檔!$B$1:$M$65536,11,FALSE)/100*H1055</f>
        <v>3.25</v>
      </c>
    </row>
    <row r="1056" spans="4:22">
      <c r="E1056" s="38"/>
      <c r="F1056" s="39"/>
      <c r="G1056" s="39" t="str">
        <f>VLOOKUP($E$1055,[1]明細總表!$C$1:$AB$65536,5,FALSE)</f>
        <v>燕麥</v>
      </c>
      <c r="H1056" s="39">
        <f>VLOOKUP($E$1055,[1]明細總表!$C$1:$AB$65536,6,FALSE)</f>
        <v>15</v>
      </c>
      <c r="I1056" s="38">
        <f>VLOOKUP($G1056,[1]食材檔!$B$1:$I$65536,3,FALSE)</f>
        <v>1000</v>
      </c>
      <c r="J1056" s="56">
        <f t="shared" si="57"/>
        <v>26.64</v>
      </c>
      <c r="K1056" s="56"/>
      <c r="L1056" s="38" t="str">
        <f>VLOOKUP($G1056,[1]食材檔!$B$1:$I$65536,4,FALSE)</f>
        <v>kg</v>
      </c>
      <c r="M1056" s="38">
        <f>VLOOKUP($G1056,[1]食材檔!$B$1:$I$65536,7,FALSE)</f>
        <v>20</v>
      </c>
      <c r="N1056" s="38">
        <f>VLOOKUP($G1056,[1]食材檔!$B$1:$I$65536,8,FALSE)</f>
        <v>1</v>
      </c>
      <c r="O1056" s="41">
        <f t="shared" si="56"/>
        <v>0.75</v>
      </c>
      <c r="P1056" s="42">
        <f>VLOOKUP($G1056,[1]食材檔!$B$1:$M$65536,11,FALSE)/100*H1056</f>
        <v>3.75</v>
      </c>
    </row>
    <row r="1057" spans="4:21">
      <c r="E1057" s="38" t="s">
        <v>188</v>
      </c>
      <c r="F1057" s="39">
        <v>1</v>
      </c>
      <c r="G1057" s="39" t="s">
        <v>189</v>
      </c>
      <c r="H1057" s="39">
        <f>J1057*1000/E1016</f>
        <v>0</v>
      </c>
      <c r="I1057" s="38"/>
      <c r="J1057" s="56"/>
      <c r="K1057" s="56"/>
      <c r="L1057" s="38" t="s">
        <v>190</v>
      </c>
      <c r="M1057" s="38">
        <v>5</v>
      </c>
      <c r="N1057" s="38">
        <v>6</v>
      </c>
      <c r="O1057" s="41">
        <f t="shared" si="56"/>
        <v>0</v>
      </c>
      <c r="P1057" s="42">
        <f>VLOOKUP($G1057,[1]食材檔!$B$1:$M$65536,11,FALSE)/100*H1057</f>
        <v>0</v>
      </c>
    </row>
    <row r="1058" spans="4:21">
      <c r="E1058" s="52" t="s">
        <v>63</v>
      </c>
      <c r="F1058" s="53"/>
      <c r="G1058" s="53" t="s">
        <v>191</v>
      </c>
      <c r="H1058" s="52"/>
      <c r="I1058" s="52"/>
      <c r="J1058" s="54"/>
      <c r="K1058" s="54"/>
      <c r="L1058" s="52" t="s">
        <v>192</v>
      </c>
      <c r="M1058" s="52"/>
      <c r="N1058" s="52"/>
      <c r="O1058" s="55"/>
      <c r="P1058" s="42">
        <f>VLOOKUP($G1058,[1]食材檔!$B$1:$M$65536,11,FALSE)/100*H1058</f>
        <v>0</v>
      </c>
    </row>
    <row r="1059" spans="4:21">
      <c r="E1059" s="52"/>
      <c r="F1059" s="53"/>
      <c r="G1059" s="53" t="s">
        <v>31</v>
      </c>
      <c r="H1059" s="52"/>
      <c r="I1059" s="52"/>
      <c r="J1059" s="54"/>
      <c r="K1059" s="54"/>
      <c r="L1059" s="52" t="s">
        <v>193</v>
      </c>
      <c r="M1059" s="52"/>
      <c r="N1059" s="52"/>
      <c r="O1059" s="55"/>
      <c r="P1059" s="42">
        <f>VLOOKUP($G1059,[1]食材檔!$B$1:$M$65536,11,FALSE)/100*H1059</f>
        <v>0</v>
      </c>
    </row>
    <row r="1060" spans="4:21">
      <c r="E1060" s="52"/>
      <c r="F1060" s="53"/>
      <c r="G1060" s="53" t="s">
        <v>194</v>
      </c>
      <c r="H1060" s="52"/>
      <c r="I1060" s="52"/>
      <c r="J1060" s="54"/>
      <c r="K1060" s="54"/>
      <c r="L1060" s="52" t="s">
        <v>195</v>
      </c>
      <c r="M1060" s="52"/>
      <c r="N1060" s="52"/>
      <c r="O1060" s="55"/>
      <c r="P1060" s="42">
        <f>VLOOKUP($G1060,[1]食材檔!$B$1:$M$65536,11,FALSE)/100*H1060</f>
        <v>0</v>
      </c>
    </row>
    <row r="1061" spans="4:21">
      <c r="D1061" s="16"/>
      <c r="E1061" s="19" t="e">
        <f>VLOOKUP($H$1062,[1]人數!$L$1:$S$65536,6,FALSE)</f>
        <v>#N/A</v>
      </c>
      <c r="F1061" s="20" t="e">
        <f>VLOOKUP($H$1062,[1]人數!$L$1:$S$65536,7,FALSE)</f>
        <v>#N/A</v>
      </c>
      <c r="G1061" s="21"/>
    </row>
    <row r="1062" spans="4:21">
      <c r="D1062" s="16"/>
      <c r="E1062" s="4" t="e">
        <f>VLOOKUP($H$1062,[1]人數!$L$1:$S$65536,8,FALSE)</f>
        <v>#N/A</v>
      </c>
      <c r="G1062" s="22">
        <f>[1]麗山菜單!B26</f>
        <v>0</v>
      </c>
      <c r="H1062" s="23">
        <f>VLOOKUP(G4,[1]麗山菜單!A26:I26,3,TRUE)</f>
        <v>0</v>
      </c>
      <c r="J1062" s="24"/>
      <c r="K1062" s="24"/>
      <c r="L1062" s="13" t="e">
        <f>VLOOKUP(G1062,[1]麗山菜單!A26:I26,4,TRUE)</f>
        <v>#N/A</v>
      </c>
    </row>
    <row r="1063" spans="4:21">
      <c r="D1063" s="61" t="s">
        <v>196</v>
      </c>
      <c r="E1063" s="26" t="s">
        <v>197</v>
      </c>
      <c r="F1063" s="7" t="s">
        <v>198</v>
      </c>
      <c r="G1063" s="26" t="s">
        <v>199</v>
      </c>
      <c r="H1063" s="26" t="s">
        <v>200</v>
      </c>
      <c r="I1063" s="27" t="s">
        <v>201</v>
      </c>
      <c r="J1063" s="28" t="s">
        <v>70</v>
      </c>
      <c r="K1063" s="28"/>
      <c r="L1063" s="29" t="s">
        <v>202</v>
      </c>
      <c r="M1063" s="30" t="s">
        <v>203</v>
      </c>
      <c r="N1063" s="31" t="s">
        <v>204</v>
      </c>
      <c r="O1063" s="32" t="s">
        <v>205</v>
      </c>
      <c r="P1063" s="33" t="s">
        <v>206</v>
      </c>
      <c r="Q1063" s="13" t="s">
        <v>207</v>
      </c>
      <c r="R1063" s="43">
        <f>SUMIFS(O1064:O1103,N1064:N1103,1)</f>
        <v>0</v>
      </c>
      <c r="S1063" s="35" t="s">
        <v>208</v>
      </c>
      <c r="T1063" s="36">
        <f>R1063*2+R1064*7+R1065*1+R1068*8</f>
        <v>0</v>
      </c>
      <c r="U1063" s="37" t="e">
        <f>T1063*4/T1066</f>
        <v>#N/A</v>
      </c>
    </row>
    <row r="1064" spans="4:21">
      <c r="D1064" s="13" t="e">
        <f>SUM(H1064:H1075)</f>
        <v>#N/A</v>
      </c>
      <c r="E1064" s="38" t="e">
        <f>VLOOKUP(G1062,[1]麗山菜單!B26:H26,4,FALSE)</f>
        <v>#N/A</v>
      </c>
      <c r="F1064" s="39" t="e">
        <f>VLOOKUP($E$1064,[1]明細總表!$C$1:$AB$65536,2,FALSE)</f>
        <v>#N/A</v>
      </c>
      <c r="G1064" s="39" t="e">
        <f>VLOOKUP($E$1064,[1]明細總表!$C$1:$AB$65536,3,FALSE)</f>
        <v>#N/A</v>
      </c>
      <c r="H1064" s="39" t="e">
        <f>VLOOKUP($E$1064,[1]明細總表!$C$1:$AB$65536,4,FALSE)</f>
        <v>#N/A</v>
      </c>
      <c r="I1064" s="38" t="e">
        <f>VLOOKUP($G1064,[1]食材檔!$B$1:$I$65536,3,FALSE)</f>
        <v>#N/A</v>
      </c>
      <c r="J1064" s="56" t="e">
        <f t="shared" ref="J1064:J1102" si="58">H1064*$E$1062/I1064</f>
        <v>#N/A</v>
      </c>
      <c r="K1064" s="56"/>
      <c r="L1064" s="38" t="e">
        <f>VLOOKUP($G1064,[1]食材檔!$B$1:$I$65536,4,FALSE)</f>
        <v>#N/A</v>
      </c>
      <c r="M1064" s="38" t="e">
        <f>VLOOKUP($G1064,[1]食材檔!$B$1:$I$65536,7,FALSE)</f>
        <v>#N/A</v>
      </c>
      <c r="N1064" s="38" t="e">
        <f>VLOOKUP($G1064,[1]食材檔!$B$1:$I$65536,8,FALSE)</f>
        <v>#N/A</v>
      </c>
      <c r="O1064" s="41" t="e">
        <f t="shared" ref="O1064:O1103" si="59">H1064/M1064</f>
        <v>#N/A</v>
      </c>
      <c r="P1064" s="42" t="e">
        <f>VLOOKUP($G1064,[1]食材檔!$B$1:$M$65536,11,FALSE)/100*H1064</f>
        <v>#N/A</v>
      </c>
      <c r="Q1064" s="13" t="s">
        <v>209</v>
      </c>
      <c r="R1064" s="46">
        <f>SUMIFS(O1064:O1103,N1064:N1103,2)</f>
        <v>0</v>
      </c>
      <c r="S1064" s="35" t="s">
        <v>210</v>
      </c>
      <c r="T1064" s="44" t="e">
        <f>R1064*5+R1067*5+R1068*8</f>
        <v>#N/A</v>
      </c>
      <c r="U1064" s="37" t="e">
        <f>T1064*9/T1066</f>
        <v>#N/A</v>
      </c>
    </row>
    <row r="1065" spans="4:21">
      <c r="E1065" s="38"/>
      <c r="F1065" s="39"/>
      <c r="G1065" s="39" t="e">
        <f>VLOOKUP($E$1064,[1]明細總表!$C$1:$AB$65536,5,FALSE)</f>
        <v>#N/A</v>
      </c>
      <c r="H1065" s="39" t="e">
        <f>VLOOKUP($E$1064,[1]明細總表!$C$1:$AB$65536,6,FALSE)</f>
        <v>#N/A</v>
      </c>
      <c r="I1065" s="38" t="e">
        <f>VLOOKUP($G1065,[1]食材檔!$B$1:$I$65536,3,FALSE)</f>
        <v>#N/A</v>
      </c>
      <c r="J1065" s="56" t="e">
        <f t="shared" si="58"/>
        <v>#N/A</v>
      </c>
      <c r="K1065" s="56"/>
      <c r="L1065" s="38" t="e">
        <f>VLOOKUP($G1065,[1]食材檔!$B$1:$I$65536,4,FALSE)</f>
        <v>#N/A</v>
      </c>
      <c r="M1065" s="38" t="e">
        <f>VLOOKUP($G1065,[1]食材檔!$B$1:$I$65536,7,FALSE)</f>
        <v>#N/A</v>
      </c>
      <c r="N1065" s="38" t="e">
        <f>VLOOKUP($G1065,[1]食材檔!$B$1:$I$65536,8,FALSE)</f>
        <v>#N/A</v>
      </c>
      <c r="O1065" s="41" t="e">
        <f t="shared" si="59"/>
        <v>#N/A</v>
      </c>
      <c r="P1065" s="42" t="e">
        <f>VLOOKUP($G1065,[1]食材檔!$B$1:$M$65536,11,FALSE)/100*H1065</f>
        <v>#N/A</v>
      </c>
      <c r="Q1065" s="13" t="s">
        <v>211</v>
      </c>
      <c r="R1065" s="46">
        <f>SUMIFS(O1064:O1103,N1064:N1103,3)</f>
        <v>0</v>
      </c>
      <c r="S1065" s="35" t="s">
        <v>212</v>
      </c>
      <c r="T1065" s="44">
        <f>R1063*15+R1065*5+15+R1068*12</f>
        <v>15</v>
      </c>
      <c r="U1065" s="37" t="e">
        <f>T1065*4/T1066</f>
        <v>#N/A</v>
      </c>
    </row>
    <row r="1066" spans="4:21">
      <c r="E1066" s="38"/>
      <c r="F1066" s="39"/>
      <c r="G1066" s="39" t="e">
        <f>VLOOKUP($E$1064,[1]明細總表!$C$1:$AB$65536,7,FALSE)</f>
        <v>#N/A</v>
      </c>
      <c r="H1066" s="39" t="e">
        <f>VLOOKUP($E$1064,[1]明細總表!$C$1:$AB$65536,8,FALSE)</f>
        <v>#N/A</v>
      </c>
      <c r="I1066" s="38" t="e">
        <f>VLOOKUP($G1066,[1]食材檔!$B$1:$I$65536,3,FALSE)</f>
        <v>#N/A</v>
      </c>
      <c r="J1066" s="56" t="e">
        <f t="shared" si="58"/>
        <v>#N/A</v>
      </c>
      <c r="K1066" s="56"/>
      <c r="L1066" s="38" t="e">
        <f>VLOOKUP($G1066,[1]食材檔!$B$1:$I$65536,4,FALSE)</f>
        <v>#N/A</v>
      </c>
      <c r="M1066" s="38" t="e">
        <f>VLOOKUP($G1066,[1]食材檔!$B$1:$I$65536,7,FALSE)</f>
        <v>#N/A</v>
      </c>
      <c r="N1066" s="38" t="e">
        <f>VLOOKUP($G1066,[1]食材檔!$B$1:$I$65536,8,FALSE)</f>
        <v>#N/A</v>
      </c>
      <c r="O1066" s="41" t="e">
        <f t="shared" si="59"/>
        <v>#N/A</v>
      </c>
      <c r="P1066" s="42" t="e">
        <f>VLOOKUP($G1066,[1]食材檔!$B$1:$M$65536,11,FALSE)/100*H1066</f>
        <v>#N/A</v>
      </c>
      <c r="Q1066" s="13" t="s">
        <v>213</v>
      </c>
      <c r="R1066" s="46">
        <f>SUMIFS(O1064:O1103,N1064:N1103,4)+1</f>
        <v>1</v>
      </c>
      <c r="S1066" s="47" t="s">
        <v>214</v>
      </c>
      <c r="T1066" s="44" t="e">
        <f>T1063*4+T1064*9+T1065*4</f>
        <v>#N/A</v>
      </c>
      <c r="U1066" s="37" t="e">
        <f>U1063+U1064+U1065</f>
        <v>#N/A</v>
      </c>
    </row>
    <row r="1067" spans="4:21">
      <c r="E1067" s="38"/>
      <c r="F1067" s="39"/>
      <c r="G1067" s="39" t="e">
        <f>VLOOKUP($E$1064,[1]明細總表!$C$1:$AB$65536,9,FALSE)</f>
        <v>#N/A</v>
      </c>
      <c r="H1067" s="39" t="e">
        <f>VLOOKUP($E$1064,[1]明細總表!$C$1:$AB$65536,10,FALSE)</f>
        <v>#N/A</v>
      </c>
      <c r="I1067" s="38" t="e">
        <f>VLOOKUP($G1067,[1]食材檔!$B$1:$I$65536,3,FALSE)</f>
        <v>#N/A</v>
      </c>
      <c r="J1067" s="56" t="e">
        <f t="shared" si="58"/>
        <v>#N/A</v>
      </c>
      <c r="K1067" s="56"/>
      <c r="L1067" s="38" t="e">
        <f>VLOOKUP($G1067,[1]食材檔!$B$1:$I$65536,4,FALSE)</f>
        <v>#N/A</v>
      </c>
      <c r="M1067" s="38" t="e">
        <f>VLOOKUP($G1067,[1]食材檔!$B$1:$I$65536,7,FALSE)</f>
        <v>#N/A</v>
      </c>
      <c r="N1067" s="38" t="e">
        <f>VLOOKUP($G1067,[1]食材檔!$B$1:$I$65536,8,FALSE)</f>
        <v>#N/A</v>
      </c>
      <c r="O1067" s="41" t="e">
        <f t="shared" si="59"/>
        <v>#N/A</v>
      </c>
      <c r="P1067" s="42" t="e">
        <f>VLOOKUP($G1067,[1]食材檔!$B$1:$M$65536,11,FALSE)/100*H1067</f>
        <v>#N/A</v>
      </c>
      <c r="Q1067" s="13" t="s">
        <v>215</v>
      </c>
      <c r="R1067" s="46" t="e">
        <f>SUMIFS(O1064:O1103,N1064:N1103,6)</f>
        <v>#N/A</v>
      </c>
    </row>
    <row r="1068" spans="4:21">
      <c r="E1068" s="38"/>
      <c r="F1068" s="39"/>
      <c r="G1068" s="39" t="e">
        <f>VLOOKUP($E$1064,[1]明細總表!$C$1:$AB$65536,11,FALSE)</f>
        <v>#N/A</v>
      </c>
      <c r="H1068" s="39" t="e">
        <f>VLOOKUP($E$1064,[1]明細總表!$C$1:$AB$65536,12,FALSE)</f>
        <v>#N/A</v>
      </c>
      <c r="I1068" s="38" t="e">
        <f>VLOOKUP($G1068,[1]食材檔!$B$1:$I$65536,3,FALSE)</f>
        <v>#N/A</v>
      </c>
      <c r="J1068" s="56" t="e">
        <f t="shared" si="58"/>
        <v>#N/A</v>
      </c>
      <c r="K1068" s="56"/>
      <c r="L1068" s="38" t="e">
        <f>VLOOKUP($G1068,[1]食材檔!$B$1:$I$65536,4,FALSE)</f>
        <v>#N/A</v>
      </c>
      <c r="M1068" s="38" t="e">
        <f>VLOOKUP($G1068,[1]食材檔!$B$1:$I$65536,7,FALSE)</f>
        <v>#N/A</v>
      </c>
      <c r="N1068" s="38" t="e">
        <f>VLOOKUP($G1068,[1]食材檔!$B$1:$I$65536,8,FALSE)</f>
        <v>#N/A</v>
      </c>
      <c r="O1068" s="41" t="e">
        <f t="shared" si="59"/>
        <v>#N/A</v>
      </c>
      <c r="P1068" s="42" t="e">
        <f>VLOOKUP($G1068,[1]食材檔!$B$1:$M$65536,11,FALSE)/100*H1068</f>
        <v>#N/A</v>
      </c>
      <c r="Q1068" s="47" t="s">
        <v>216</v>
      </c>
      <c r="R1068" s="48">
        <f>SUMIFS(O1064:O1103,N1064:N1103,5)</f>
        <v>0</v>
      </c>
    </row>
    <row r="1069" spans="4:21">
      <c r="E1069" s="38"/>
      <c r="F1069" s="39"/>
      <c r="G1069" s="39" t="e">
        <f>VLOOKUP($E$1064,[1]明細總表!$C$1:$AB$65536,13,FALSE)</f>
        <v>#N/A</v>
      </c>
      <c r="H1069" s="39" t="e">
        <f>VLOOKUP($E$1064,[1]明細總表!$C$1:$AB$65536,14,FALSE)</f>
        <v>#N/A</v>
      </c>
      <c r="I1069" s="38" t="e">
        <f>VLOOKUP($G1069,[1]食材檔!$B$1:$I$65536,3,FALSE)</f>
        <v>#N/A</v>
      </c>
      <c r="J1069" s="56" t="e">
        <f t="shared" si="58"/>
        <v>#N/A</v>
      </c>
      <c r="K1069" s="56"/>
      <c r="L1069" s="38" t="e">
        <f>VLOOKUP($G1069,[1]食材檔!$B$1:$I$65536,4,FALSE)</f>
        <v>#N/A</v>
      </c>
      <c r="M1069" s="38" t="e">
        <f>VLOOKUP($G1069,[1]食材檔!$B$1:$I$65536,7,FALSE)</f>
        <v>#N/A</v>
      </c>
      <c r="N1069" s="38" t="e">
        <f>VLOOKUP($G1069,[1]食材檔!$B$1:$I$65536,8,FALSE)</f>
        <v>#N/A</v>
      </c>
      <c r="O1069" s="41" t="e">
        <f t="shared" si="59"/>
        <v>#N/A</v>
      </c>
      <c r="P1069" s="42" t="e">
        <f>VLOOKUP($G1069,[1]食材檔!$B$1:$M$65536,11,FALSE)/100*H1069</f>
        <v>#N/A</v>
      </c>
      <c r="Q1069" s="49" t="s">
        <v>217</v>
      </c>
      <c r="R1069" s="50" t="e">
        <f>SUM(P1064:P1106)</f>
        <v>#N/A</v>
      </c>
    </row>
    <row r="1070" spans="4:21">
      <c r="E1070" s="38"/>
      <c r="F1070" s="39"/>
      <c r="G1070" s="39" t="e">
        <f>VLOOKUP($E$1064,[1]明細總表!$C$1:$AB$65536,15,FALSE)</f>
        <v>#N/A</v>
      </c>
      <c r="H1070" s="39" t="e">
        <f>VLOOKUP($E$1064,[1]明細總表!$C$1:$AB$65536,16,FALSE)</f>
        <v>#N/A</v>
      </c>
      <c r="I1070" s="38" t="e">
        <f>VLOOKUP($G1070,[1]食材檔!$B$1:$I$65536,3,FALSE)</f>
        <v>#N/A</v>
      </c>
      <c r="J1070" s="56" t="e">
        <f t="shared" si="58"/>
        <v>#N/A</v>
      </c>
      <c r="K1070" s="56"/>
      <c r="L1070" s="38" t="e">
        <f>VLOOKUP($G1070,[1]食材檔!$B$1:$I$65536,4,FALSE)</f>
        <v>#N/A</v>
      </c>
      <c r="M1070" s="38" t="e">
        <f>VLOOKUP($G1070,[1]食材檔!$B$1:$I$65536,7,FALSE)</f>
        <v>#N/A</v>
      </c>
      <c r="N1070" s="38" t="e">
        <f>VLOOKUP($G1070,[1]食材檔!$B$1:$I$65536,8,FALSE)</f>
        <v>#N/A</v>
      </c>
      <c r="O1070" s="41" t="e">
        <f t="shared" si="59"/>
        <v>#N/A</v>
      </c>
      <c r="P1070" s="42" t="e">
        <f>VLOOKUP($G1070,[1]食材檔!$B$1:$M$65536,11,FALSE)/100*H1070</f>
        <v>#N/A</v>
      </c>
    </row>
    <row r="1071" spans="4:21">
      <c r="E1071" s="38"/>
      <c r="F1071" s="39"/>
      <c r="G1071" s="39" t="e">
        <f>VLOOKUP($E$1064,[1]明細總表!$C$1:$AB$65536,17,FALSE)</f>
        <v>#N/A</v>
      </c>
      <c r="H1071" s="39" t="e">
        <f>VLOOKUP($E$1064,[1]明細總表!$C$1:$AB$65536,18,FALSE)</f>
        <v>#N/A</v>
      </c>
      <c r="I1071" s="38" t="e">
        <f>VLOOKUP($G1071,[1]食材檔!$B$1:$I$65536,3,FALSE)</f>
        <v>#N/A</v>
      </c>
      <c r="J1071" s="56" t="e">
        <f t="shared" si="58"/>
        <v>#N/A</v>
      </c>
      <c r="K1071" s="56"/>
      <c r="L1071" s="38" t="e">
        <f>VLOOKUP($G1071,[1]食材檔!$B$1:$I$65536,4,FALSE)</f>
        <v>#N/A</v>
      </c>
      <c r="M1071" s="38" t="e">
        <f>VLOOKUP($G1071,[1]食材檔!$B$1:$I$65536,7,FALSE)</f>
        <v>#N/A</v>
      </c>
      <c r="N1071" s="38" t="e">
        <f>VLOOKUP($G1071,[1]食材檔!$B$1:$I$65536,8,FALSE)</f>
        <v>#N/A</v>
      </c>
      <c r="O1071" s="41" t="e">
        <f t="shared" si="59"/>
        <v>#N/A</v>
      </c>
      <c r="P1071" s="42" t="e">
        <f>VLOOKUP($G1071,[1]食材檔!$B$1:$M$65536,11,FALSE)/100*H1071</f>
        <v>#N/A</v>
      </c>
    </row>
    <row r="1072" spans="4:21">
      <c r="E1072" s="38"/>
      <c r="F1072" s="39"/>
      <c r="G1072" s="39" t="e">
        <f>VLOOKUP($E$1064,[1]明細總表!$C$1:$AB$65536,19,FALSE)</f>
        <v>#N/A</v>
      </c>
      <c r="H1072" s="39" t="e">
        <f>VLOOKUP($E$1064,[1]明細總表!$C$1:$AB$65536,20,FALSE)</f>
        <v>#N/A</v>
      </c>
      <c r="I1072" s="38" t="e">
        <f>VLOOKUP($G1072,[1]食材檔!$B$1:$I$65536,3,FALSE)</f>
        <v>#N/A</v>
      </c>
      <c r="J1072" s="56" t="e">
        <f t="shared" si="58"/>
        <v>#N/A</v>
      </c>
      <c r="K1072" s="56"/>
      <c r="L1072" s="38" t="e">
        <f>VLOOKUP($G1072,[1]食材檔!$B$1:$I$65536,4,FALSE)</f>
        <v>#N/A</v>
      </c>
      <c r="M1072" s="38" t="e">
        <f>VLOOKUP($G1072,[1]食材檔!$B$1:$I$65536,7,FALSE)</f>
        <v>#N/A</v>
      </c>
      <c r="N1072" s="38" t="e">
        <f>VLOOKUP($G1072,[1]食材檔!$B$1:$I$65536,8,FALSE)</f>
        <v>#N/A</v>
      </c>
      <c r="O1072" s="41" t="e">
        <f t="shared" si="59"/>
        <v>#N/A</v>
      </c>
      <c r="P1072" s="42" t="e">
        <f>VLOOKUP($G1072,[1]食材檔!$B$1:$M$65536,11,FALSE)/100*H1072</f>
        <v>#N/A</v>
      </c>
    </row>
    <row r="1073" spans="4:22">
      <c r="E1073" s="38"/>
      <c r="F1073" s="39"/>
      <c r="G1073" s="39" t="e">
        <f>VLOOKUP($E$1064,[1]明細總表!$C$1:$AB$65536,21,FALSE)</f>
        <v>#N/A</v>
      </c>
      <c r="H1073" s="39" t="e">
        <f>VLOOKUP($E$1064,[1]明細總表!$C$1:$AB$65536,22,FALSE)</f>
        <v>#N/A</v>
      </c>
      <c r="I1073" s="38" t="e">
        <f>VLOOKUP($G1073,[1]食材檔!$B$1:$I$65536,3,FALSE)</f>
        <v>#N/A</v>
      </c>
      <c r="J1073" s="56" t="e">
        <f t="shared" si="58"/>
        <v>#N/A</v>
      </c>
      <c r="K1073" s="56"/>
      <c r="L1073" s="38" t="e">
        <f>VLOOKUP($G1073,[1]食材檔!$B$1:$I$65536,4,FALSE)</f>
        <v>#N/A</v>
      </c>
      <c r="M1073" s="38" t="e">
        <f>VLOOKUP($G1073,[1]食材檔!$B$1:$I$65536,7,FALSE)</f>
        <v>#N/A</v>
      </c>
      <c r="N1073" s="38" t="e">
        <f>VLOOKUP($G1073,[1]食材檔!$B$1:$I$65536,8,FALSE)</f>
        <v>#N/A</v>
      </c>
      <c r="O1073" s="41" t="e">
        <f t="shared" si="59"/>
        <v>#N/A</v>
      </c>
      <c r="P1073" s="42" t="e">
        <f>VLOOKUP($G1073,[1]食材檔!$B$1:$M$65536,11,FALSE)/100*H1073</f>
        <v>#N/A</v>
      </c>
    </row>
    <row r="1074" spans="4:22">
      <c r="E1074" s="38"/>
      <c r="F1074" s="39"/>
      <c r="G1074" s="39" t="e">
        <f>VLOOKUP($E$1064,[1]明細總表!$C$1:$AB$65536,23,FALSE)</f>
        <v>#N/A</v>
      </c>
      <c r="H1074" s="39" t="e">
        <f>VLOOKUP($E$1064,[1]明細總表!$C$1:$AB$65536,24,FALSE)</f>
        <v>#N/A</v>
      </c>
      <c r="I1074" s="38" t="e">
        <f>VLOOKUP($G1074,[1]食材檔!$B$1:$I$65536,3,FALSE)</f>
        <v>#N/A</v>
      </c>
      <c r="J1074" s="56" t="e">
        <f t="shared" si="58"/>
        <v>#N/A</v>
      </c>
      <c r="K1074" s="56"/>
      <c r="L1074" s="38" t="e">
        <f>VLOOKUP($G1074,[1]食材檔!$B$1:$I$65536,4,FALSE)</f>
        <v>#N/A</v>
      </c>
      <c r="M1074" s="38" t="e">
        <f>VLOOKUP($G1074,[1]食材檔!$B$1:$I$65536,7,FALSE)</f>
        <v>#N/A</v>
      </c>
      <c r="N1074" s="38" t="e">
        <f>VLOOKUP($G1074,[1]食材檔!$B$1:$I$65536,8,FALSE)</f>
        <v>#N/A</v>
      </c>
      <c r="O1074" s="41" t="e">
        <f t="shared" si="59"/>
        <v>#N/A</v>
      </c>
      <c r="P1074" s="42" t="e">
        <f>VLOOKUP($G1074,[1]食材檔!$B$1:$M$65536,11,FALSE)/100*H1074</f>
        <v>#N/A</v>
      </c>
    </row>
    <row r="1075" spans="4:22">
      <c r="E1075" s="38"/>
      <c r="F1075" s="39"/>
      <c r="G1075" s="39" t="e">
        <f>VLOOKUP($E$1064,[1]明細總表!$C$1:$AB$65536,25,FALSE)</f>
        <v>#N/A</v>
      </c>
      <c r="H1075" s="39" t="e">
        <f>VLOOKUP($E$1064,[1]明細總表!$C$1:$AB$65536,26,FALSE)</f>
        <v>#N/A</v>
      </c>
      <c r="I1075" s="38" t="e">
        <f>VLOOKUP($G1075,[1]食材檔!$B$1:$I$65536,3,FALSE)</f>
        <v>#N/A</v>
      </c>
      <c r="J1075" s="56" t="e">
        <f t="shared" si="58"/>
        <v>#N/A</v>
      </c>
      <c r="K1075" s="56"/>
      <c r="L1075" s="38" t="e">
        <f>VLOOKUP($G1075,[1]食材檔!$B$1:$I$65536,4,FALSE)</f>
        <v>#N/A</v>
      </c>
      <c r="M1075" s="38" t="e">
        <f>VLOOKUP($G1075,[1]食材檔!$B$1:$I$65536,7,FALSE)</f>
        <v>#N/A</v>
      </c>
      <c r="N1075" s="38" t="e">
        <f>VLOOKUP($G1075,[1]食材檔!$B$1:$I$65536,8,FALSE)</f>
        <v>#N/A</v>
      </c>
      <c r="O1075" s="41" t="e">
        <f t="shared" si="59"/>
        <v>#N/A</v>
      </c>
      <c r="P1075" s="42" t="e">
        <f>VLOOKUP($G1075,[1]食材檔!$B$1:$M$65536,11,FALSE)/100*H1075</f>
        <v>#N/A</v>
      </c>
    </row>
    <row r="1076" spans="4:22">
      <c r="D1076" s="13" t="e">
        <f>SUM(H1076:H1085)</f>
        <v>#N/A</v>
      </c>
      <c r="E1076" s="52" t="e">
        <f>VLOOKUP(G1062,[1]麗山菜單!B26:H26,5,FALSE)</f>
        <v>#N/A</v>
      </c>
      <c r="F1076" s="53" t="e">
        <f>VLOOKUP($E$1076,[1]明細總表!$C$1:$AB$65536,2,FALSE)</f>
        <v>#N/A</v>
      </c>
      <c r="G1076" s="53" t="e">
        <f>VLOOKUP($E$1076,[1]明細總表!$C$1:$AB$65536,3,FALSE)</f>
        <v>#N/A</v>
      </c>
      <c r="H1076" s="53" t="e">
        <f>VLOOKUP($E$1076,[1]明細總表!$C$1:$AB$65536,4,FALSE)</f>
        <v>#N/A</v>
      </c>
      <c r="I1076" s="52" t="e">
        <f>VLOOKUP($G1076,[1]食材檔!$B$1:$I$65536,3,FALSE)</f>
        <v>#N/A</v>
      </c>
      <c r="J1076" s="54" t="e">
        <f t="shared" si="58"/>
        <v>#N/A</v>
      </c>
      <c r="K1076" s="54"/>
      <c r="L1076" s="52" t="e">
        <f>VLOOKUP($G1076,[1]食材檔!$B$1:$I$65536,4,FALSE)</f>
        <v>#N/A</v>
      </c>
      <c r="M1076" s="52" t="e">
        <f>VLOOKUP($G1076,[1]食材檔!$B$1:$I$65536,7,FALSE)</f>
        <v>#N/A</v>
      </c>
      <c r="N1076" s="52" t="e">
        <f>VLOOKUP($G1076,[1]食材檔!$B$1:$I$65536,8,FALSE)</f>
        <v>#N/A</v>
      </c>
      <c r="O1076" s="55" t="e">
        <f t="shared" si="59"/>
        <v>#N/A</v>
      </c>
      <c r="P1076" s="42" t="e">
        <f>VLOOKUP($G1076,[1]食材檔!$B$1:$M$65536,11,FALSE)/100*H1076</f>
        <v>#N/A</v>
      </c>
    </row>
    <row r="1077" spans="4:22">
      <c r="E1077" s="52"/>
      <c r="F1077" s="53"/>
      <c r="G1077" s="53" t="e">
        <f>VLOOKUP($E$1076,[1]明細總表!$C$1:$AB$65536,5,FALSE)</f>
        <v>#N/A</v>
      </c>
      <c r="H1077" s="53" t="e">
        <f>VLOOKUP($E$1076,[1]明細總表!$C$1:$AB$65536,6,FALSE)</f>
        <v>#N/A</v>
      </c>
      <c r="I1077" s="52" t="e">
        <f>VLOOKUP($G1077,[1]食材檔!$B$1:$I$65536,3,FALSE)</f>
        <v>#N/A</v>
      </c>
      <c r="J1077" s="54" t="e">
        <f t="shared" si="58"/>
        <v>#N/A</v>
      </c>
      <c r="K1077" s="54"/>
      <c r="L1077" s="52" t="e">
        <f>VLOOKUP($G1077,[1]食材檔!$B$1:$I$65536,4,FALSE)</f>
        <v>#N/A</v>
      </c>
      <c r="M1077" s="52" t="e">
        <f>VLOOKUP($G1077,[1]食材檔!$B$1:$I$65536,7,FALSE)</f>
        <v>#N/A</v>
      </c>
      <c r="N1077" s="52" t="e">
        <f>VLOOKUP($G1077,[1]食材檔!$B$1:$I$65536,8,FALSE)</f>
        <v>#N/A</v>
      </c>
      <c r="O1077" s="55" t="e">
        <f t="shared" si="59"/>
        <v>#N/A</v>
      </c>
      <c r="P1077" s="42" t="e">
        <f>VLOOKUP($G1077,[1]食材檔!$B$1:$M$65536,11,FALSE)/100*H1077</f>
        <v>#N/A</v>
      </c>
    </row>
    <row r="1078" spans="4:22">
      <c r="E1078" s="52"/>
      <c r="F1078" s="53"/>
      <c r="G1078" s="53" t="e">
        <f>VLOOKUP($E$1076,[1]明細總表!$C$1:$AB$65536,7,FALSE)</f>
        <v>#N/A</v>
      </c>
      <c r="H1078" s="53" t="e">
        <f>VLOOKUP($E$1076,[1]明細總表!$C$1:$AB$65536,8,FALSE)</f>
        <v>#N/A</v>
      </c>
      <c r="I1078" s="52" t="e">
        <f>VLOOKUP($G1078,[1]食材檔!$B$1:$I$65536,3,FALSE)</f>
        <v>#N/A</v>
      </c>
      <c r="J1078" s="54" t="e">
        <f t="shared" si="58"/>
        <v>#N/A</v>
      </c>
      <c r="K1078" s="54"/>
      <c r="L1078" s="52" t="e">
        <f>VLOOKUP($G1078,[1]食材檔!$B$1:$I$65536,4,FALSE)</f>
        <v>#N/A</v>
      </c>
      <c r="M1078" s="52" t="e">
        <f>VLOOKUP($G1078,[1]食材檔!$B$1:$I$65536,7,FALSE)</f>
        <v>#N/A</v>
      </c>
      <c r="N1078" s="52" t="e">
        <f>VLOOKUP($G1078,[1]食材檔!$B$1:$I$65536,8,FALSE)</f>
        <v>#N/A</v>
      </c>
      <c r="O1078" s="55" t="e">
        <f t="shared" si="59"/>
        <v>#N/A</v>
      </c>
      <c r="P1078" s="42" t="e">
        <f>VLOOKUP($G1078,[1]食材檔!$B$1:$M$65536,11,FALSE)/100*H1078</f>
        <v>#N/A</v>
      </c>
    </row>
    <row r="1079" spans="4:22">
      <c r="E1079" s="52"/>
      <c r="F1079" s="53"/>
      <c r="G1079" s="53" t="e">
        <f>VLOOKUP($E$1076,[1]明細總表!$C$1:$AB$65536,9,FALSE)</f>
        <v>#N/A</v>
      </c>
      <c r="H1079" s="53" t="e">
        <f>VLOOKUP($E$1076,[1]明細總表!$C$1:$AB$65536,10,FALSE)</f>
        <v>#N/A</v>
      </c>
      <c r="I1079" s="52" t="e">
        <f>VLOOKUP($G1079,[1]食材檔!$B$1:$I$65536,3,FALSE)</f>
        <v>#N/A</v>
      </c>
      <c r="J1079" s="54" t="e">
        <f t="shared" si="58"/>
        <v>#N/A</v>
      </c>
      <c r="K1079" s="54"/>
      <c r="L1079" s="52" t="e">
        <f>VLOOKUP($G1079,[1]食材檔!$B$1:$I$65536,4,FALSE)</f>
        <v>#N/A</v>
      </c>
      <c r="M1079" s="52" t="e">
        <f>VLOOKUP($G1079,[1]食材檔!$B$1:$I$65536,7,FALSE)</f>
        <v>#N/A</v>
      </c>
      <c r="N1079" s="52" t="e">
        <f>VLOOKUP($G1079,[1]食材檔!$B$1:$I$65536,8,FALSE)</f>
        <v>#N/A</v>
      </c>
      <c r="O1079" s="55" t="e">
        <f t="shared" si="59"/>
        <v>#N/A</v>
      </c>
      <c r="P1079" s="42" t="e">
        <f>VLOOKUP($G1079,[1]食材檔!$B$1:$M$65536,11,FALSE)/100*H1079</f>
        <v>#N/A</v>
      </c>
    </row>
    <row r="1080" spans="4:22">
      <c r="E1080" s="52"/>
      <c r="F1080" s="53"/>
      <c r="G1080" s="53" t="e">
        <f>VLOOKUP($E$1076,[1]明細總表!$C$1:$AB$65536,11,FALSE)</f>
        <v>#N/A</v>
      </c>
      <c r="H1080" s="53" t="e">
        <f>VLOOKUP($E$1076,[1]明細總表!$C$1:$AB$65536,12,FALSE)</f>
        <v>#N/A</v>
      </c>
      <c r="I1080" s="52" t="e">
        <f>VLOOKUP($G1080,[1]食材檔!$B$1:$I$65536,3,FALSE)</f>
        <v>#N/A</v>
      </c>
      <c r="J1080" s="54" t="e">
        <f t="shared" si="58"/>
        <v>#N/A</v>
      </c>
      <c r="K1080" s="54"/>
      <c r="L1080" s="52" t="e">
        <f>VLOOKUP($G1080,[1]食材檔!$B$1:$I$65536,4,FALSE)</f>
        <v>#N/A</v>
      </c>
      <c r="M1080" s="52" t="e">
        <f>VLOOKUP($G1080,[1]食材檔!$B$1:$I$65536,7,FALSE)</f>
        <v>#N/A</v>
      </c>
      <c r="N1080" s="52" t="e">
        <f>VLOOKUP($G1080,[1]食材檔!$B$1:$I$65536,8,FALSE)</f>
        <v>#N/A</v>
      </c>
      <c r="O1080" s="55" t="e">
        <f t="shared" si="59"/>
        <v>#N/A</v>
      </c>
      <c r="P1080" s="42" t="e">
        <f>VLOOKUP($G1080,[1]食材檔!$B$1:$M$65536,11,FALSE)/100*H1080</f>
        <v>#N/A</v>
      </c>
    </row>
    <row r="1081" spans="4:22">
      <c r="E1081" s="52"/>
      <c r="F1081" s="53"/>
      <c r="G1081" s="53" t="e">
        <f>VLOOKUP($E$1076,[1]明細總表!$C$1:$AB$65536,13,FALSE)</f>
        <v>#N/A</v>
      </c>
      <c r="H1081" s="53" t="e">
        <f>VLOOKUP($E$1076,[1]明細總表!$C$1:$AB$65536,14,FALSE)</f>
        <v>#N/A</v>
      </c>
      <c r="I1081" s="52" t="e">
        <f>VLOOKUP($G1081,[1]食材檔!$B$1:$I$65536,3,FALSE)</f>
        <v>#N/A</v>
      </c>
      <c r="J1081" s="54" t="e">
        <f t="shared" si="58"/>
        <v>#N/A</v>
      </c>
      <c r="K1081" s="54"/>
      <c r="L1081" s="52" t="e">
        <f>VLOOKUP($G1081,[1]食材檔!$B$1:$I$65536,4,FALSE)</f>
        <v>#N/A</v>
      </c>
      <c r="M1081" s="52" t="e">
        <f>VLOOKUP($G1081,[1]食材檔!$B$1:$I$65536,7,FALSE)</f>
        <v>#N/A</v>
      </c>
      <c r="N1081" s="52" t="e">
        <f>VLOOKUP($G1081,[1]食材檔!$B$1:$I$65536,8,FALSE)</f>
        <v>#N/A</v>
      </c>
      <c r="O1081" s="55" t="e">
        <f t="shared" si="59"/>
        <v>#N/A</v>
      </c>
      <c r="P1081" s="42" t="e">
        <f>VLOOKUP($G1081,[1]食材檔!$B$1:$M$65536,11,FALSE)/100*H1081</f>
        <v>#N/A</v>
      </c>
    </row>
    <row r="1082" spans="4:22">
      <c r="E1082" s="52"/>
      <c r="F1082" s="53"/>
      <c r="G1082" s="53" t="e">
        <f>VLOOKUP($E$1076,[1]明細總表!$C$1:$AB$65536,15,FALSE)</f>
        <v>#N/A</v>
      </c>
      <c r="H1082" s="53" t="e">
        <f>VLOOKUP($E$1076,[1]明細總表!$C$1:$AB$65536,16,FALSE)</f>
        <v>#N/A</v>
      </c>
      <c r="I1082" s="52" t="e">
        <f>VLOOKUP($G1082,[1]食材檔!$B$1:$I$65536,3,FALSE)</f>
        <v>#N/A</v>
      </c>
      <c r="J1082" s="54" t="e">
        <f t="shared" si="58"/>
        <v>#N/A</v>
      </c>
      <c r="K1082" s="54"/>
      <c r="L1082" s="52" t="e">
        <f>VLOOKUP($G1082,[1]食材檔!$B$1:$I$65536,4,FALSE)</f>
        <v>#N/A</v>
      </c>
      <c r="M1082" s="52" t="e">
        <f>VLOOKUP($G1082,[1]食材檔!$B$1:$I$65536,7,FALSE)</f>
        <v>#N/A</v>
      </c>
      <c r="N1082" s="52" t="e">
        <f>VLOOKUP($G1082,[1]食材檔!$B$1:$I$65536,8,FALSE)</f>
        <v>#N/A</v>
      </c>
      <c r="O1082" s="55" t="e">
        <f t="shared" si="59"/>
        <v>#N/A</v>
      </c>
      <c r="P1082" s="42" t="e">
        <f>VLOOKUP($G1082,[1]食材檔!$B$1:$M$65536,11,FALSE)/100*H1082</f>
        <v>#N/A</v>
      </c>
    </row>
    <row r="1083" spans="4:22">
      <c r="E1083" s="52"/>
      <c r="F1083" s="53"/>
      <c r="G1083" s="53" t="e">
        <f>VLOOKUP($E$1076,[1]明細總表!$C$1:$AB$65536,17,FALSE)</f>
        <v>#N/A</v>
      </c>
      <c r="H1083" s="53" t="e">
        <f>VLOOKUP($E$1076,[1]明細總表!$C$1:$AB$65536,18,FALSE)</f>
        <v>#N/A</v>
      </c>
      <c r="I1083" s="52" t="e">
        <f>VLOOKUP($G1083,[1]食材檔!$B$1:$I$65536,3,FALSE)</f>
        <v>#N/A</v>
      </c>
      <c r="J1083" s="54" t="e">
        <f t="shared" si="58"/>
        <v>#N/A</v>
      </c>
      <c r="K1083" s="54"/>
      <c r="L1083" s="52" t="e">
        <f>VLOOKUP($G1083,[1]食材檔!$B$1:$I$65536,4,FALSE)</f>
        <v>#N/A</v>
      </c>
      <c r="M1083" s="52" t="e">
        <f>VLOOKUP($G1083,[1]食材檔!$B$1:$I$65536,7,FALSE)</f>
        <v>#N/A</v>
      </c>
      <c r="N1083" s="52" t="e">
        <f>VLOOKUP($G1083,[1]食材檔!$B$1:$I$65536,8,FALSE)</f>
        <v>#N/A</v>
      </c>
      <c r="O1083" s="55" t="e">
        <f t="shared" si="59"/>
        <v>#N/A</v>
      </c>
      <c r="P1083" s="42" t="e">
        <f>VLOOKUP($G1083,[1]食材檔!$B$1:$M$65536,11,FALSE)/100*H1083</f>
        <v>#N/A</v>
      </c>
    </row>
    <row r="1084" spans="4:22">
      <c r="E1084" s="52"/>
      <c r="F1084" s="53"/>
      <c r="G1084" s="53" t="e">
        <f>VLOOKUP($E$1076,[1]明細總表!$C$1:$AB$65536,19,FALSE)</f>
        <v>#N/A</v>
      </c>
      <c r="H1084" s="53" t="e">
        <f>VLOOKUP($E$1076,[1]明細總表!$C$1:$AB$65536,20,FALSE)</f>
        <v>#N/A</v>
      </c>
      <c r="I1084" s="52" t="e">
        <f>VLOOKUP($G1084,[1]食材檔!$B$1:$I$65536,3,FALSE)</f>
        <v>#N/A</v>
      </c>
      <c r="J1084" s="54" t="e">
        <f t="shared" si="58"/>
        <v>#N/A</v>
      </c>
      <c r="K1084" s="54"/>
      <c r="L1084" s="52" t="e">
        <f>VLOOKUP($G1084,[1]食材檔!$B$1:$I$65536,4,FALSE)</f>
        <v>#N/A</v>
      </c>
      <c r="M1084" s="52" t="e">
        <f>VLOOKUP($G1084,[1]食材檔!$B$1:$I$65536,7,FALSE)</f>
        <v>#N/A</v>
      </c>
      <c r="N1084" s="52" t="e">
        <f>VLOOKUP($G1084,[1]食材檔!$B$1:$I$65536,8,FALSE)</f>
        <v>#N/A</v>
      </c>
      <c r="O1084" s="55" t="e">
        <f t="shared" si="59"/>
        <v>#N/A</v>
      </c>
      <c r="P1084" s="42" t="e">
        <f>VLOOKUP($G1084,[1]食材檔!$B$1:$M$65536,11,FALSE)/100*H1084</f>
        <v>#N/A</v>
      </c>
    </row>
    <row r="1085" spans="4:22">
      <c r="E1085" s="52"/>
      <c r="F1085" s="53"/>
      <c r="G1085" s="53" t="e">
        <f>VLOOKUP($E$1076,[1]明細總表!$C$1:$AB$65536,21,FALSE)</f>
        <v>#N/A</v>
      </c>
      <c r="H1085" s="53" t="e">
        <f>VLOOKUP($E$1076,[1]明細總表!$C$1:$AB$65536,22,FALSE)</f>
        <v>#N/A</v>
      </c>
      <c r="I1085" s="52" t="e">
        <f>VLOOKUP($G1085,[1]食材檔!$B$1:$I$65536,3,FALSE)</f>
        <v>#N/A</v>
      </c>
      <c r="J1085" s="54" t="e">
        <f t="shared" si="58"/>
        <v>#N/A</v>
      </c>
      <c r="K1085" s="54"/>
      <c r="L1085" s="52" t="e">
        <f>VLOOKUP($G1085,[1]食材檔!$B$1:$I$65536,4,FALSE)</f>
        <v>#N/A</v>
      </c>
      <c r="M1085" s="52" t="e">
        <f>VLOOKUP($G1085,[1]食材檔!$B$1:$I$65536,7,FALSE)</f>
        <v>#N/A</v>
      </c>
      <c r="N1085" s="52" t="e">
        <f>VLOOKUP($G1085,[1]食材檔!$B$1:$I$65536,8,FALSE)</f>
        <v>#N/A</v>
      </c>
      <c r="O1085" s="55" t="e">
        <f t="shared" si="59"/>
        <v>#N/A</v>
      </c>
      <c r="P1085" s="42" t="e">
        <f>VLOOKUP($G1085,[1]食材檔!$B$1:$M$65536,11,FALSE)/100*H1085</f>
        <v>#N/A</v>
      </c>
    </row>
    <row r="1086" spans="4:22">
      <c r="D1086" s="13" t="e">
        <f>SUM(H1086:H1090)</f>
        <v>#N/A</v>
      </c>
      <c r="E1086" s="38" t="e">
        <f>VLOOKUP(G1062,[1]麗山菜單!B26:H26,6,FALSE)</f>
        <v>#N/A</v>
      </c>
      <c r="F1086" s="39" t="e">
        <f>VLOOKUP($E$1086,[1]明細總表!$C$1:$AB$65536,2,FALSE)</f>
        <v>#N/A</v>
      </c>
      <c r="G1086" s="39" t="e">
        <f>VLOOKUP($E$1086,[1]明細總表!$C$1:$AB$65536,3,FALSE)</f>
        <v>#N/A</v>
      </c>
      <c r="H1086" s="39" t="e">
        <f>VLOOKUP($E$1086,[1]明細總表!$C$1:$AB$65536,4,FALSE)</f>
        <v>#N/A</v>
      </c>
      <c r="I1086" s="38" t="e">
        <f>VLOOKUP($G1086,[1]食材檔!$B$1:$I$65536,3,FALSE)</f>
        <v>#N/A</v>
      </c>
      <c r="J1086" s="56" t="e">
        <f t="shared" si="58"/>
        <v>#N/A</v>
      </c>
      <c r="K1086" s="56"/>
      <c r="L1086" s="38" t="e">
        <f>VLOOKUP($G1086,[1]食材檔!$B$1:$I$65536,4,FALSE)</f>
        <v>#N/A</v>
      </c>
      <c r="M1086" s="38" t="e">
        <f>VLOOKUP($G1086,[1]食材檔!$B$1:$I$65536,7,FALSE)</f>
        <v>#N/A</v>
      </c>
      <c r="N1086" s="38" t="e">
        <f>VLOOKUP($G1086,[1]食材檔!$B$1:$I$65536,8,FALSE)</f>
        <v>#N/A</v>
      </c>
      <c r="O1086" s="41" t="e">
        <f t="shared" si="59"/>
        <v>#N/A</v>
      </c>
      <c r="P1086" s="42" t="e">
        <f>VLOOKUP($G1086,[1]食材檔!$B$1:$M$65536,11,FALSE)/100*H1086</f>
        <v>#N/A</v>
      </c>
      <c r="V1086" s="57" t="e">
        <f>E1061/E1062*J1086</f>
        <v>#N/A</v>
      </c>
    </row>
    <row r="1087" spans="4:22">
      <c r="E1087" s="38"/>
      <c r="F1087" s="39"/>
      <c r="G1087" s="39" t="e">
        <f>VLOOKUP($E$1086,[1]明細總表!$C$1:$AB$65536,5,FALSE)</f>
        <v>#N/A</v>
      </c>
      <c r="H1087" s="39" t="e">
        <f>VLOOKUP($E$1086,[1]明細總表!$C$1:$AB$65536,6,FALSE)</f>
        <v>#N/A</v>
      </c>
      <c r="I1087" s="38" t="e">
        <f>VLOOKUP($G1087,[1]食材檔!$B$1:$I$65536,3,FALSE)</f>
        <v>#N/A</v>
      </c>
      <c r="J1087" s="56" t="e">
        <f t="shared" si="58"/>
        <v>#N/A</v>
      </c>
      <c r="K1087" s="56"/>
      <c r="L1087" s="38" t="e">
        <f>VLOOKUP($G1087,[1]食材檔!$B$1:$I$65536,4,FALSE)</f>
        <v>#N/A</v>
      </c>
      <c r="M1087" s="38" t="e">
        <f>VLOOKUP($G1087,[1]食材檔!$B$1:$I$65536,7,FALSE)</f>
        <v>#N/A</v>
      </c>
      <c r="N1087" s="38" t="e">
        <f>VLOOKUP($G1087,[1]食材檔!$B$1:$I$65536,8,FALSE)</f>
        <v>#N/A</v>
      </c>
      <c r="O1087" s="41" t="e">
        <f t="shared" si="59"/>
        <v>#N/A</v>
      </c>
      <c r="P1087" s="42" t="e">
        <f>VLOOKUP($G1087,[1]食材檔!$B$1:$M$65536,11,FALSE)/100*H1087</f>
        <v>#N/A</v>
      </c>
      <c r="V1087" s="58" t="e">
        <f>F1061/E1062*J1086</f>
        <v>#N/A</v>
      </c>
    </row>
    <row r="1088" spans="4:22">
      <c r="E1088" s="38"/>
      <c r="F1088" s="39"/>
      <c r="G1088" s="39" t="e">
        <f>VLOOKUP($E$1086,[1]明細總表!$C$1:$AB$65536,7,FALSE)</f>
        <v>#N/A</v>
      </c>
      <c r="H1088" s="39" t="e">
        <f>VLOOKUP($E$1086,[1]明細總表!$C$1:$AB$65536,8,FALSE)</f>
        <v>#N/A</v>
      </c>
      <c r="I1088" s="38" t="e">
        <f>VLOOKUP($G1088,[1]食材檔!$B$1:$I$65536,3,FALSE)</f>
        <v>#N/A</v>
      </c>
      <c r="J1088" s="56" t="e">
        <f t="shared" si="58"/>
        <v>#N/A</v>
      </c>
      <c r="K1088" s="56"/>
      <c r="L1088" s="38" t="e">
        <f>VLOOKUP($G1088,[1]食材檔!$B$1:$I$65536,4,FALSE)</f>
        <v>#N/A</v>
      </c>
      <c r="M1088" s="38" t="e">
        <f>VLOOKUP($G1088,[1]食材檔!$B$1:$I$65536,7,FALSE)</f>
        <v>#N/A</v>
      </c>
      <c r="N1088" s="38" t="e">
        <f>VLOOKUP($G1088,[1]食材檔!$B$1:$I$65536,8,FALSE)</f>
        <v>#N/A</v>
      </c>
      <c r="O1088" s="41" t="e">
        <f t="shared" si="59"/>
        <v>#N/A</v>
      </c>
      <c r="P1088" s="42" t="e">
        <f>VLOOKUP($G1088,[1]食材檔!$B$1:$M$65536,11,FALSE)/100*H1088</f>
        <v>#N/A</v>
      </c>
    </row>
    <row r="1089" spans="4:16">
      <c r="E1089" s="38"/>
      <c r="F1089" s="39"/>
      <c r="G1089" s="39" t="e">
        <f>VLOOKUP($E$1086,[1]明細總表!$C$1:$AB$65536,9,FALSE)</f>
        <v>#N/A</v>
      </c>
      <c r="H1089" s="39" t="e">
        <f>VLOOKUP($E$1086,[1]明細總表!$C$1:$AB$65536,10,FALSE)</f>
        <v>#N/A</v>
      </c>
      <c r="I1089" s="38" t="e">
        <f>VLOOKUP($G1089,[1]食材檔!$B$1:$I$65536,3,FALSE)</f>
        <v>#N/A</v>
      </c>
      <c r="J1089" s="56" t="e">
        <f t="shared" si="58"/>
        <v>#N/A</v>
      </c>
      <c r="K1089" s="56"/>
      <c r="L1089" s="38" t="e">
        <f>VLOOKUP($G1089,[1]食材檔!$B$1:$I$65536,4,FALSE)</f>
        <v>#N/A</v>
      </c>
      <c r="M1089" s="38" t="e">
        <f>VLOOKUP($G1089,[1]食材檔!$B$1:$I$65536,7,FALSE)</f>
        <v>#N/A</v>
      </c>
      <c r="N1089" s="38" t="e">
        <f>VLOOKUP($G1089,[1]食材檔!$B$1:$I$65536,8,FALSE)</f>
        <v>#N/A</v>
      </c>
      <c r="O1089" s="41" t="e">
        <f t="shared" si="59"/>
        <v>#N/A</v>
      </c>
      <c r="P1089" s="42" t="e">
        <f>VLOOKUP($G1089,[1]食材檔!$B$1:$M$65536,11,FALSE)/100*H1089</f>
        <v>#N/A</v>
      </c>
    </row>
    <row r="1090" spans="4:16">
      <c r="E1090" s="38"/>
      <c r="F1090" s="39"/>
      <c r="G1090" s="39" t="e">
        <f>VLOOKUP($E$1086,[1]明細總表!$C$1:$AB$65536,11,FALSE)</f>
        <v>#N/A</v>
      </c>
      <c r="H1090" s="39" t="e">
        <f>VLOOKUP($E$1086,[1]明細總表!$C$1:$AB$65536,12,FALSE)</f>
        <v>#N/A</v>
      </c>
      <c r="I1090" s="38" t="e">
        <f>VLOOKUP($G1090,[1]食材檔!$B$1:$I$65536,3,FALSE)</f>
        <v>#N/A</v>
      </c>
      <c r="J1090" s="56" t="e">
        <f t="shared" si="58"/>
        <v>#N/A</v>
      </c>
      <c r="K1090" s="56"/>
      <c r="L1090" s="38" t="e">
        <f>VLOOKUP($G1090,[1]食材檔!$B$1:$I$65536,4,FALSE)</f>
        <v>#N/A</v>
      </c>
      <c r="M1090" s="38" t="e">
        <f>VLOOKUP($G1090,[1]食材檔!$B$1:$I$65536,7,FALSE)</f>
        <v>#N/A</v>
      </c>
      <c r="N1090" s="38" t="e">
        <f>VLOOKUP($G1090,[1]食材檔!$B$1:$I$65536,8,FALSE)</f>
        <v>#N/A</v>
      </c>
      <c r="O1090" s="41" t="e">
        <f t="shared" si="59"/>
        <v>#N/A</v>
      </c>
      <c r="P1090" s="42" t="e">
        <f>VLOOKUP($G1090,[1]食材檔!$B$1:$M$65536,11,FALSE)/100*H1090</f>
        <v>#N/A</v>
      </c>
    </row>
    <row r="1091" spans="4:16">
      <c r="D1091" s="13" t="e">
        <f>SUM(H1091:H1100)</f>
        <v>#N/A</v>
      </c>
      <c r="E1091" s="52" t="e">
        <f>VLOOKUP(G1062,[1]麗山菜單!B26:H26,7,FALSE)</f>
        <v>#N/A</v>
      </c>
      <c r="F1091" s="53" t="e">
        <f>VLOOKUP($E$1091,[1]明細總表!$C$1:$AB$65536,2,FALSE)</f>
        <v>#N/A</v>
      </c>
      <c r="G1091" s="12" t="e">
        <f>VLOOKUP($E$1091,[1]明細總表!$C$1:$AB$65536,3,FALSE)</f>
        <v>#N/A</v>
      </c>
      <c r="H1091" s="12" t="e">
        <f>VLOOKUP($E$1091,[1]明細總表!$C$1:$AB$65536,4,FALSE)</f>
        <v>#N/A</v>
      </c>
      <c r="I1091" s="52" t="e">
        <f>VLOOKUP($G1091,[1]食材檔!$B$1:$I$65536,3,FALSE)</f>
        <v>#N/A</v>
      </c>
      <c r="J1091" s="54" t="e">
        <f t="shared" si="58"/>
        <v>#N/A</v>
      </c>
      <c r="K1091" s="54"/>
      <c r="L1091" s="52" t="e">
        <f>VLOOKUP($G1091,[1]食材檔!$B$1:$I$65536,4,FALSE)</f>
        <v>#N/A</v>
      </c>
      <c r="M1091" s="52" t="e">
        <f>VLOOKUP($G1091,[1]食材檔!$B$1:$I$65536,7,FALSE)</f>
        <v>#N/A</v>
      </c>
      <c r="N1091" s="52" t="e">
        <f>VLOOKUP($G1091,[1]食材檔!$B$1:$I$65536,8,FALSE)</f>
        <v>#N/A</v>
      </c>
      <c r="O1091" s="55" t="e">
        <f t="shared" si="59"/>
        <v>#N/A</v>
      </c>
      <c r="P1091" s="42" t="e">
        <f>VLOOKUP($G1091,[1]食材檔!$B$1:$M$65536,11,FALSE)/100*H1091</f>
        <v>#N/A</v>
      </c>
    </row>
    <row r="1092" spans="4:16">
      <c r="E1092" s="52"/>
      <c r="F1092" s="53"/>
      <c r="G1092" s="53" t="e">
        <f>VLOOKUP($E$1091,[1]明細總表!$C$1:$AB$65536,5,FALSE)</f>
        <v>#N/A</v>
      </c>
      <c r="H1092" s="53" t="e">
        <f>VLOOKUP($E$1091,[1]明細總表!$C$1:$AB$65536,6,FALSE)</f>
        <v>#N/A</v>
      </c>
      <c r="I1092" s="52" t="e">
        <f>VLOOKUP($G1092,[1]食材檔!$B$1:$I$65536,3,FALSE)</f>
        <v>#N/A</v>
      </c>
      <c r="J1092" s="54" t="e">
        <f t="shared" si="58"/>
        <v>#N/A</v>
      </c>
      <c r="K1092" s="54"/>
      <c r="L1092" s="52" t="e">
        <f>VLOOKUP($G1092,[1]食材檔!$B$1:$I$65536,4,FALSE)</f>
        <v>#N/A</v>
      </c>
      <c r="M1092" s="52" t="e">
        <f>VLOOKUP($G1092,[1]食材檔!$B$1:$I$65536,7,FALSE)</f>
        <v>#N/A</v>
      </c>
      <c r="N1092" s="52" t="e">
        <f>VLOOKUP($G1092,[1]食材檔!$B$1:$I$65536,8,FALSE)</f>
        <v>#N/A</v>
      </c>
      <c r="O1092" s="55" t="e">
        <f t="shared" si="59"/>
        <v>#N/A</v>
      </c>
      <c r="P1092" s="42" t="e">
        <f>VLOOKUP($G1092,[1]食材檔!$B$1:$M$65536,11,FALSE)/100*H1092</f>
        <v>#N/A</v>
      </c>
    </row>
    <row r="1093" spans="4:16">
      <c r="E1093" s="52"/>
      <c r="F1093" s="53"/>
      <c r="G1093" s="53" t="e">
        <f>VLOOKUP($E$1091,[1]明細總表!$C$1:$AB$65536,7,FALSE)</f>
        <v>#N/A</v>
      </c>
      <c r="H1093" s="53" t="e">
        <f>VLOOKUP($E$1091,[1]明細總表!$C$1:$AB$65536,8,FALSE)</f>
        <v>#N/A</v>
      </c>
      <c r="I1093" s="52" t="e">
        <f>VLOOKUP($G1093,[1]食材檔!$B$1:$I$65536,3,FALSE)</f>
        <v>#N/A</v>
      </c>
      <c r="J1093" s="54" t="e">
        <f t="shared" si="58"/>
        <v>#N/A</v>
      </c>
      <c r="K1093" s="54"/>
      <c r="L1093" s="52" t="e">
        <f>VLOOKUP($G1093,[1]食材檔!$B$1:$I$65536,4,FALSE)</f>
        <v>#N/A</v>
      </c>
      <c r="M1093" s="52" t="e">
        <f>VLOOKUP($G1093,[1]食材檔!$B$1:$I$65536,7,FALSE)</f>
        <v>#N/A</v>
      </c>
      <c r="N1093" s="52" t="e">
        <f>VLOOKUP($G1093,[1]食材檔!$B$1:$I$65536,8,FALSE)</f>
        <v>#N/A</v>
      </c>
      <c r="O1093" s="55" t="e">
        <f t="shared" si="59"/>
        <v>#N/A</v>
      </c>
      <c r="P1093" s="42" t="e">
        <f>VLOOKUP($G1093,[1]食材檔!$B$1:$M$65536,11,FALSE)/100*H1093</f>
        <v>#N/A</v>
      </c>
    </row>
    <row r="1094" spans="4:16">
      <c r="E1094" s="52"/>
      <c r="F1094" s="53"/>
      <c r="G1094" s="53" t="e">
        <f>VLOOKUP($E$1091,[1]明細總表!$C$1:$AB$65536,9,FALSE)</f>
        <v>#N/A</v>
      </c>
      <c r="H1094" s="53" t="e">
        <f>VLOOKUP($E$1091,[1]明細總表!$C$1:$AB$65536,10,FALSE)</f>
        <v>#N/A</v>
      </c>
      <c r="I1094" s="52" t="e">
        <f>VLOOKUP($G1094,[1]食材檔!$B$1:$I$65536,3,FALSE)</f>
        <v>#N/A</v>
      </c>
      <c r="J1094" s="54" t="e">
        <f t="shared" si="58"/>
        <v>#N/A</v>
      </c>
      <c r="K1094" s="54"/>
      <c r="L1094" s="52" t="e">
        <f>VLOOKUP($G1094,[1]食材檔!$B$1:$I$65536,4,FALSE)</f>
        <v>#N/A</v>
      </c>
      <c r="M1094" s="52" t="e">
        <f>VLOOKUP($G1094,[1]食材檔!$B$1:$I$65536,7,FALSE)</f>
        <v>#N/A</v>
      </c>
      <c r="N1094" s="52" t="e">
        <f>VLOOKUP($G1094,[1]食材檔!$B$1:$I$65536,8,FALSE)</f>
        <v>#N/A</v>
      </c>
      <c r="O1094" s="55" t="e">
        <f t="shared" si="59"/>
        <v>#N/A</v>
      </c>
      <c r="P1094" s="42" t="e">
        <f>VLOOKUP($G1094,[1]食材檔!$B$1:$M$65536,11,FALSE)/100*H1094</f>
        <v>#N/A</v>
      </c>
    </row>
    <row r="1095" spans="4:16">
      <c r="E1095" s="52"/>
      <c r="F1095" s="53"/>
      <c r="G1095" s="53" t="e">
        <f>VLOOKUP($E$1091,[1]明細總表!$C$1:$AB$65536,11,FALSE)</f>
        <v>#N/A</v>
      </c>
      <c r="H1095" s="53" t="e">
        <f>VLOOKUP($E$1091,[1]明細總表!$C$1:$AB$65536,12,FALSE)</f>
        <v>#N/A</v>
      </c>
      <c r="I1095" s="52" t="e">
        <f>VLOOKUP($G1095,[1]食材檔!$B$1:$I$65536,3,FALSE)</f>
        <v>#N/A</v>
      </c>
      <c r="J1095" s="54" t="e">
        <f t="shared" si="58"/>
        <v>#N/A</v>
      </c>
      <c r="K1095" s="54"/>
      <c r="L1095" s="52" t="e">
        <f>VLOOKUP($G1095,[1]食材檔!$B$1:$I$65536,4,FALSE)</f>
        <v>#N/A</v>
      </c>
      <c r="M1095" s="52" t="e">
        <f>VLOOKUP($G1095,[1]食材檔!$B$1:$I$65536,7,FALSE)</f>
        <v>#N/A</v>
      </c>
      <c r="N1095" s="52" t="e">
        <f>VLOOKUP($G1095,[1]食材檔!$B$1:$I$65536,8,FALSE)</f>
        <v>#N/A</v>
      </c>
      <c r="O1095" s="55" t="e">
        <f t="shared" si="59"/>
        <v>#N/A</v>
      </c>
      <c r="P1095" s="42" t="e">
        <f>VLOOKUP($G1095,[1]食材檔!$B$1:$M$65536,11,FALSE)/100*H1095</f>
        <v>#N/A</v>
      </c>
    </row>
    <row r="1096" spans="4:16">
      <c r="E1096" s="52"/>
      <c r="F1096" s="53"/>
      <c r="G1096" s="53" t="e">
        <f>VLOOKUP($E$1091,[1]明細總表!$C$1:$AB$65536,13,FALSE)</f>
        <v>#N/A</v>
      </c>
      <c r="H1096" s="53" t="e">
        <f>VLOOKUP($E$1091,[1]明細總表!$C$1:$AB$65536,14,FALSE)</f>
        <v>#N/A</v>
      </c>
      <c r="I1096" s="52" t="e">
        <f>VLOOKUP($G1096,[1]食材檔!$B$1:$I$65536,3,FALSE)</f>
        <v>#N/A</v>
      </c>
      <c r="J1096" s="54" t="e">
        <f t="shared" si="58"/>
        <v>#N/A</v>
      </c>
      <c r="K1096" s="54"/>
      <c r="L1096" s="52" t="e">
        <f>VLOOKUP($G1096,[1]食材檔!$B$1:$I$65536,4,FALSE)</f>
        <v>#N/A</v>
      </c>
      <c r="M1096" s="52" t="e">
        <f>VLOOKUP($G1096,[1]食材檔!$B$1:$I$65536,7,FALSE)</f>
        <v>#N/A</v>
      </c>
      <c r="N1096" s="52" t="e">
        <f>VLOOKUP($G1096,[1]食材檔!$B$1:$I$65536,8,FALSE)</f>
        <v>#N/A</v>
      </c>
      <c r="O1096" s="55" t="e">
        <f t="shared" si="59"/>
        <v>#N/A</v>
      </c>
      <c r="P1096" s="42" t="e">
        <f>VLOOKUP($G1096,[1]食材檔!$B$1:$M$65536,11,FALSE)/100*H1096</f>
        <v>#N/A</v>
      </c>
    </row>
    <row r="1097" spans="4:16">
      <c r="E1097" s="52"/>
      <c r="F1097" s="53"/>
      <c r="G1097" s="53" t="e">
        <f>VLOOKUP($E$1091,[1]明細總表!$C$1:$AB$65536,15,FALSE)</f>
        <v>#N/A</v>
      </c>
      <c r="H1097" s="53" t="e">
        <f>VLOOKUP($E$1091,[1]明細總表!$C$1:$AB$65536,16,FALSE)</f>
        <v>#N/A</v>
      </c>
      <c r="I1097" s="52" t="e">
        <f>VLOOKUP($G1097,[1]食材檔!$B$1:$I$65536,3,FALSE)</f>
        <v>#N/A</v>
      </c>
      <c r="J1097" s="54" t="e">
        <f t="shared" si="58"/>
        <v>#N/A</v>
      </c>
      <c r="K1097" s="54"/>
      <c r="L1097" s="52" t="e">
        <f>VLOOKUP($G1097,[1]食材檔!$B$1:$I$65536,4,FALSE)</f>
        <v>#N/A</v>
      </c>
      <c r="M1097" s="52" t="e">
        <f>VLOOKUP($G1097,[1]食材檔!$B$1:$I$65536,7,FALSE)</f>
        <v>#N/A</v>
      </c>
      <c r="N1097" s="52" t="e">
        <f>VLOOKUP($G1097,[1]食材檔!$B$1:$I$65536,8,FALSE)</f>
        <v>#N/A</v>
      </c>
      <c r="O1097" s="55" t="e">
        <f t="shared" si="59"/>
        <v>#N/A</v>
      </c>
      <c r="P1097" s="42" t="e">
        <f>VLOOKUP($G1097,[1]食材檔!$B$1:$M$65536,11,FALSE)/100*H1097</f>
        <v>#N/A</v>
      </c>
    </row>
    <row r="1098" spans="4:16">
      <c r="E1098" s="52"/>
      <c r="F1098" s="53"/>
      <c r="G1098" s="53" t="e">
        <f>VLOOKUP($E$1091,[1]明細總表!$C$1:$AB$65536,17,FALSE)</f>
        <v>#N/A</v>
      </c>
      <c r="H1098" s="53" t="e">
        <f>VLOOKUP($E$1091,[1]明細總表!$C$1:$AB$65536,18,FALSE)</f>
        <v>#N/A</v>
      </c>
      <c r="I1098" s="52" t="e">
        <f>VLOOKUP($G1098,[1]食材檔!$B$1:$I$65536,3,FALSE)</f>
        <v>#N/A</v>
      </c>
      <c r="J1098" s="54" t="e">
        <f t="shared" si="58"/>
        <v>#N/A</v>
      </c>
      <c r="K1098" s="54"/>
      <c r="L1098" s="52" t="e">
        <f>VLOOKUP($G1098,[1]食材檔!$B$1:$I$65536,4,FALSE)</f>
        <v>#N/A</v>
      </c>
      <c r="M1098" s="52" t="e">
        <f>VLOOKUP($G1098,[1]食材檔!$B$1:$I$65536,7,FALSE)</f>
        <v>#N/A</v>
      </c>
      <c r="N1098" s="52" t="e">
        <f>VLOOKUP($G1098,[1]食材檔!$B$1:$I$65536,8,FALSE)</f>
        <v>#N/A</v>
      </c>
      <c r="O1098" s="55" t="e">
        <f t="shared" si="59"/>
        <v>#N/A</v>
      </c>
      <c r="P1098" s="42" t="e">
        <f>VLOOKUP($G1098,[1]食材檔!$B$1:$M$65536,11,FALSE)/100*H1098</f>
        <v>#N/A</v>
      </c>
    </row>
    <row r="1099" spans="4:16">
      <c r="E1099" s="52"/>
      <c r="F1099" s="53"/>
      <c r="G1099" s="53" t="e">
        <f>VLOOKUP($E$1091,[1]明細總表!$C$1:$AB$65536,19,FALSE)</f>
        <v>#N/A</v>
      </c>
      <c r="H1099" s="53" t="e">
        <f>VLOOKUP($E$1091,[1]明細總表!$C$1:$AB$65536,20,FALSE)</f>
        <v>#N/A</v>
      </c>
      <c r="I1099" s="52" t="e">
        <f>VLOOKUP($G1099,[1]食材檔!$B$1:$I$65536,3,FALSE)</f>
        <v>#N/A</v>
      </c>
      <c r="J1099" s="54" t="e">
        <f t="shared" si="58"/>
        <v>#N/A</v>
      </c>
      <c r="K1099" s="54"/>
      <c r="L1099" s="52" t="e">
        <f>VLOOKUP($G1099,[1]食材檔!$B$1:$I$65536,4,FALSE)</f>
        <v>#N/A</v>
      </c>
      <c r="M1099" s="52" t="e">
        <f>VLOOKUP($G1099,[1]食材檔!$B$1:$I$65536,7,FALSE)</f>
        <v>#N/A</v>
      </c>
      <c r="N1099" s="52" t="e">
        <f>VLOOKUP($G1099,[1]食材檔!$B$1:$I$65536,8,FALSE)</f>
        <v>#N/A</v>
      </c>
      <c r="O1099" s="55" t="e">
        <f t="shared" si="59"/>
        <v>#N/A</v>
      </c>
      <c r="P1099" s="42" t="e">
        <f>VLOOKUP($G1099,[1]食材檔!$B$1:$M$65536,11,FALSE)/100*H1099</f>
        <v>#N/A</v>
      </c>
    </row>
    <row r="1100" spans="4:16">
      <c r="E1100" s="52"/>
      <c r="F1100" s="53"/>
      <c r="G1100" s="53" t="e">
        <f>VLOOKUP($E$1091,[1]明細總表!$C$1:$AB$65536,21,FALSE)</f>
        <v>#N/A</v>
      </c>
      <c r="H1100" s="53" t="e">
        <f>VLOOKUP($E$1091,[1]明細總表!$C$1:$AB$65536,22,FALSE)</f>
        <v>#N/A</v>
      </c>
      <c r="I1100" s="52" t="e">
        <f>VLOOKUP($G1100,[1]食材檔!$B$1:$I$65536,3,FALSE)</f>
        <v>#N/A</v>
      </c>
      <c r="J1100" s="54" t="e">
        <f t="shared" si="58"/>
        <v>#N/A</v>
      </c>
      <c r="K1100" s="54"/>
      <c r="L1100" s="52" t="e">
        <f>VLOOKUP($G1100,[1]食材檔!$B$1:$I$65536,4,FALSE)</f>
        <v>#N/A</v>
      </c>
      <c r="M1100" s="52" t="e">
        <f>VLOOKUP($G1100,[1]食材檔!$B$1:$I$65536,7,FALSE)</f>
        <v>#N/A</v>
      </c>
      <c r="N1100" s="52" t="e">
        <f>VLOOKUP($G1100,[1]食材檔!$B$1:$I$65536,8,FALSE)</f>
        <v>#N/A</v>
      </c>
      <c r="O1100" s="55" t="e">
        <f t="shared" si="59"/>
        <v>#N/A</v>
      </c>
      <c r="P1100" s="42" t="e">
        <f>VLOOKUP($G1100,[1]食材檔!$B$1:$M$65536,11,FALSE)/100*H1100</f>
        <v>#N/A</v>
      </c>
    </row>
    <row r="1101" spans="4:16">
      <c r="D1101" s="13" t="e">
        <f>SUM(H1101:H1103)</f>
        <v>#N/A</v>
      </c>
      <c r="E1101" s="38" t="e">
        <f>VLOOKUP(G1062,[1]麗山菜單!B26:H26,3,FALSE)</f>
        <v>#N/A</v>
      </c>
      <c r="F1101" s="39" t="e">
        <f>VLOOKUP($E$1101,[1]明細總表!$C$1:$AB$65536,2,FALSE)</f>
        <v>#N/A</v>
      </c>
      <c r="G1101" s="39" t="e">
        <f>VLOOKUP($E$1101,[1]明細總表!$C$1:$AB$65536,3,FALSE)</f>
        <v>#N/A</v>
      </c>
      <c r="H1101" s="39" t="e">
        <f>VLOOKUP($E$1101,[1]明細總表!$C$1:$AB$65536,4,FALSE)</f>
        <v>#N/A</v>
      </c>
      <c r="I1101" s="38" t="e">
        <f>VLOOKUP($G1101,[1]食材檔!$B$1:$I$65536,3,FALSE)</f>
        <v>#N/A</v>
      </c>
      <c r="J1101" s="56" t="e">
        <f t="shared" si="58"/>
        <v>#N/A</v>
      </c>
      <c r="K1101" s="56"/>
      <c r="L1101" s="38" t="e">
        <f>VLOOKUP($G1101,[1]食材檔!$B$1:$I$65536,4,FALSE)</f>
        <v>#N/A</v>
      </c>
      <c r="M1101" s="38" t="e">
        <f>VLOOKUP($G1101,[1]食材檔!$B$1:$I$65536,7,FALSE)</f>
        <v>#N/A</v>
      </c>
      <c r="N1101" s="38" t="e">
        <f>VLOOKUP($G1101,[1]食材檔!$B$1:$I$65536,8,FALSE)</f>
        <v>#N/A</v>
      </c>
      <c r="O1101" s="41" t="e">
        <f t="shared" si="59"/>
        <v>#N/A</v>
      </c>
      <c r="P1101" s="42" t="e">
        <f>VLOOKUP($G1101,[1]食材檔!$B$1:$M$65536,11,FALSE)/100*H1101</f>
        <v>#N/A</v>
      </c>
    </row>
    <row r="1102" spans="4:16">
      <c r="E1102" s="38"/>
      <c r="F1102" s="39"/>
      <c r="G1102" s="39" t="e">
        <f>VLOOKUP($E$1101,[1]明細總表!$C$1:$AB$65536,5,FALSE)</f>
        <v>#N/A</v>
      </c>
      <c r="H1102" s="39" t="e">
        <f>VLOOKUP($E$1101,[1]明細總表!$C$1:$AB$65536,6,FALSE)</f>
        <v>#N/A</v>
      </c>
      <c r="I1102" s="38" t="e">
        <f>VLOOKUP($G1102,[1]食材檔!$B$1:$I$65536,3,FALSE)</f>
        <v>#N/A</v>
      </c>
      <c r="J1102" s="56" t="e">
        <f t="shared" si="58"/>
        <v>#N/A</v>
      </c>
      <c r="K1102" s="56"/>
      <c r="L1102" s="38" t="e">
        <f>VLOOKUP($G1102,[1]食材檔!$B$1:$I$65536,4,FALSE)</f>
        <v>#N/A</v>
      </c>
      <c r="M1102" s="38" t="e">
        <f>VLOOKUP($G1102,[1]食材檔!$B$1:$I$65536,7,FALSE)</f>
        <v>#N/A</v>
      </c>
      <c r="N1102" s="38" t="e">
        <f>VLOOKUP($G1102,[1]食材檔!$B$1:$I$65536,8,FALSE)</f>
        <v>#N/A</v>
      </c>
      <c r="O1102" s="41" t="e">
        <f t="shared" si="59"/>
        <v>#N/A</v>
      </c>
      <c r="P1102" s="42" t="e">
        <f>VLOOKUP($G1102,[1]食材檔!$B$1:$M$65536,11,FALSE)/100*H1102</f>
        <v>#N/A</v>
      </c>
    </row>
    <row r="1103" spans="4:16">
      <c r="E1103" s="38" t="s">
        <v>218</v>
      </c>
      <c r="F1103" s="39">
        <v>1</v>
      </c>
      <c r="G1103" s="39" t="s">
        <v>219</v>
      </c>
      <c r="H1103" s="39" t="e">
        <f>J1103*1000/E1062</f>
        <v>#N/A</v>
      </c>
      <c r="I1103" s="38"/>
      <c r="J1103" s="56"/>
      <c r="K1103" s="56"/>
      <c r="L1103" s="38" t="s">
        <v>220</v>
      </c>
      <c r="M1103" s="38">
        <v>5</v>
      </c>
      <c r="N1103" s="38">
        <v>6</v>
      </c>
      <c r="O1103" s="41" t="e">
        <f t="shared" si="59"/>
        <v>#N/A</v>
      </c>
      <c r="P1103" s="42" t="e">
        <f>VLOOKUP($G1103,[1]食材檔!$B$1:$M$65536,11,FALSE)/100*H1103</f>
        <v>#N/A</v>
      </c>
    </row>
    <row r="1104" spans="4:16">
      <c r="E1104" s="52" t="s">
        <v>221</v>
      </c>
      <c r="F1104" s="53"/>
      <c r="G1104" s="53" t="s">
        <v>222</v>
      </c>
      <c r="H1104" s="52"/>
      <c r="I1104" s="52"/>
      <c r="J1104" s="54"/>
      <c r="K1104" s="54"/>
      <c r="L1104" s="52" t="s">
        <v>223</v>
      </c>
      <c r="M1104" s="52"/>
      <c r="N1104" s="52"/>
      <c r="O1104" s="55"/>
      <c r="P1104" s="42">
        <f>VLOOKUP($G1104,[1]食材檔!$B$1:$M$65536,11,FALSE)/100*H1104</f>
        <v>0</v>
      </c>
    </row>
    <row r="1105" spans="4:21">
      <c r="E1105" s="52"/>
      <c r="F1105" s="53"/>
      <c r="G1105" s="53" t="s">
        <v>224</v>
      </c>
      <c r="H1105" s="52"/>
      <c r="I1105" s="52"/>
      <c r="J1105" s="54"/>
      <c r="K1105" s="54"/>
      <c r="L1105" s="52" t="s">
        <v>225</v>
      </c>
      <c r="M1105" s="52"/>
      <c r="N1105" s="52"/>
      <c r="O1105" s="55"/>
      <c r="P1105" s="42" t="e">
        <f>VLOOKUP($G1105,[1]食材檔!$B$1:$M$65536,11,FALSE)/100*H1105</f>
        <v>#N/A</v>
      </c>
    </row>
    <row r="1106" spans="4:21">
      <c r="E1106" s="52"/>
      <c r="F1106" s="53"/>
      <c r="G1106" s="53" t="s">
        <v>226</v>
      </c>
      <c r="H1106" s="52"/>
      <c r="I1106" s="52"/>
      <c r="J1106" s="54"/>
      <c r="K1106" s="54"/>
      <c r="L1106" s="52" t="s">
        <v>227</v>
      </c>
      <c r="M1106" s="52"/>
      <c r="N1106" s="52"/>
      <c r="O1106" s="55"/>
      <c r="P1106" s="42">
        <f>VLOOKUP($G1106,[1]食材檔!$B$1:$M$65536,11,FALSE)/100*H1106</f>
        <v>0</v>
      </c>
    </row>
    <row r="1107" spans="4:21">
      <c r="D1107" s="16"/>
      <c r="E1107" s="19" t="e">
        <f>VLOOKUP($H$1062,[1]人數!$L$1:$S$65536,6,FALSE)</f>
        <v>#N/A</v>
      </c>
      <c r="F1107" s="20" t="e">
        <f>VLOOKUP($H$1062,[1]人數!$L$1:$S$65536,7,FALSE)</f>
        <v>#N/A</v>
      </c>
      <c r="G1107" s="21"/>
    </row>
    <row r="1108" spans="4:21">
      <c r="D1108" s="16"/>
      <c r="E1108" s="4" t="e">
        <f>VLOOKUP($H$1108,[1]人數!$L$1:$S$65536,8,FALSE)</f>
        <v>#N/A</v>
      </c>
      <c r="G1108" s="22">
        <f>[1]麗山菜單!B27</f>
        <v>0</v>
      </c>
      <c r="H1108" s="23">
        <f>VLOOKUP(G50,[1]麗山菜單!A27:I27,3,TRUE)</f>
        <v>0</v>
      </c>
      <c r="J1108" s="24"/>
      <c r="K1108" s="24"/>
      <c r="L1108" s="13" t="e">
        <f>VLOOKUP(G1108,[1]麗山菜單!A27:I27,4,TRUE)</f>
        <v>#N/A</v>
      </c>
    </row>
    <row r="1109" spans="4:21">
      <c r="D1109" s="61" t="s">
        <v>228</v>
      </c>
      <c r="E1109" s="26" t="s">
        <v>229</v>
      </c>
      <c r="F1109" s="7" t="s">
        <v>230</v>
      </c>
      <c r="G1109" s="26" t="s">
        <v>231</v>
      </c>
      <c r="H1109" s="26" t="s">
        <v>232</v>
      </c>
      <c r="I1109" s="27" t="s">
        <v>233</v>
      </c>
      <c r="J1109" s="28" t="s">
        <v>234</v>
      </c>
      <c r="K1109" s="28"/>
      <c r="L1109" s="29" t="s">
        <v>235</v>
      </c>
      <c r="M1109" s="30" t="s">
        <v>236</v>
      </c>
      <c r="N1109" s="31" t="s">
        <v>237</v>
      </c>
      <c r="O1109" s="32" t="s">
        <v>238</v>
      </c>
      <c r="P1109" s="33" t="s">
        <v>239</v>
      </c>
      <c r="Q1109" s="13" t="s">
        <v>240</v>
      </c>
      <c r="R1109" s="43">
        <f>SUMIFS(O1110:O1149,N1110:N1149,1)</f>
        <v>0</v>
      </c>
      <c r="S1109" s="35" t="s">
        <v>241</v>
      </c>
      <c r="T1109" s="36">
        <f>R1109*2+R1110*7+R1111*1+R1114*8</f>
        <v>0</v>
      </c>
      <c r="U1109" s="37" t="e">
        <f>T1109*4/T1112</f>
        <v>#N/A</v>
      </c>
    </row>
    <row r="1110" spans="4:21">
      <c r="D1110" s="13" t="e">
        <f>SUM(H1110:H1121)</f>
        <v>#N/A</v>
      </c>
      <c r="E1110" s="38" t="e">
        <f>VLOOKUP(G1108,[1]麗山菜單!B27:H27,4,FALSE)</f>
        <v>#N/A</v>
      </c>
      <c r="F1110" s="39" t="e">
        <f>VLOOKUP($E$1110,[1]明細總表!$C$1:$AB$65536,2,FALSE)</f>
        <v>#N/A</v>
      </c>
      <c r="G1110" s="39" t="e">
        <f>VLOOKUP($E$1110,[1]明細總表!$C$1:$AB$65536,3,FALSE)</f>
        <v>#N/A</v>
      </c>
      <c r="H1110" s="39" t="e">
        <f>VLOOKUP($E$1110,[1]明細總表!$C$1:$AB$65536,4,FALSE)</f>
        <v>#N/A</v>
      </c>
      <c r="I1110" s="38" t="e">
        <f>VLOOKUP($G1110,[1]食材檔!$B$1:$I$65536,3,FALSE)</f>
        <v>#N/A</v>
      </c>
      <c r="J1110" s="56" t="e">
        <f t="shared" ref="J1110:J1131" si="60">H1110*$E$1108/I1110</f>
        <v>#N/A</v>
      </c>
      <c r="K1110" s="56"/>
      <c r="L1110" s="38" t="e">
        <f>VLOOKUP($G1110,[1]食材檔!$B$1:$I$65536,4,FALSE)</f>
        <v>#N/A</v>
      </c>
      <c r="M1110" s="38" t="e">
        <f>VLOOKUP($G1110,[1]食材檔!$B$1:$I$65536,7,FALSE)</f>
        <v>#N/A</v>
      </c>
      <c r="N1110" s="38" t="e">
        <f>VLOOKUP($G1110,[1]食材檔!$B$1:$I$65536,8,FALSE)</f>
        <v>#N/A</v>
      </c>
      <c r="O1110" s="41" t="e">
        <f t="shared" ref="O1110:O1149" si="61">H1110/M1110</f>
        <v>#N/A</v>
      </c>
      <c r="P1110" s="42" t="e">
        <f>VLOOKUP($G1110,[1]食材檔!$B$1:$M$65536,11,FALSE)/100*H1110</f>
        <v>#N/A</v>
      </c>
      <c r="Q1110" s="13" t="s">
        <v>242</v>
      </c>
      <c r="R1110" s="46">
        <f>SUMIFS(O1110:O1149,N1110:N1149,2)</f>
        <v>0</v>
      </c>
      <c r="S1110" s="35" t="s">
        <v>243</v>
      </c>
      <c r="T1110" s="44" t="e">
        <f>R1110*5+R1113*5+R1114*8</f>
        <v>#N/A</v>
      </c>
      <c r="U1110" s="37" t="e">
        <f>T1110*9/T1112</f>
        <v>#N/A</v>
      </c>
    </row>
    <row r="1111" spans="4:21">
      <c r="E1111" s="38"/>
      <c r="F1111" s="39"/>
      <c r="G1111" s="39" t="e">
        <f>VLOOKUP($E$1110,[1]明細總表!$C$1:$AB$65536,5,FALSE)</f>
        <v>#N/A</v>
      </c>
      <c r="H1111" s="39" t="e">
        <f>VLOOKUP($E$1110,[1]明細總表!$C$1:$AB$65536,6,FALSE)</f>
        <v>#N/A</v>
      </c>
      <c r="I1111" s="38" t="e">
        <f>VLOOKUP($G1111,[1]食材檔!$B$1:$I$65536,3,FALSE)</f>
        <v>#N/A</v>
      </c>
      <c r="J1111" s="56" t="e">
        <f t="shared" si="60"/>
        <v>#N/A</v>
      </c>
      <c r="K1111" s="56"/>
      <c r="L1111" s="38" t="e">
        <f>VLOOKUP($G1111,[1]食材檔!$B$1:$I$65536,4,FALSE)</f>
        <v>#N/A</v>
      </c>
      <c r="M1111" s="38" t="e">
        <f>VLOOKUP($G1111,[1]食材檔!$B$1:$I$65536,7,FALSE)</f>
        <v>#N/A</v>
      </c>
      <c r="N1111" s="38" t="e">
        <f>VLOOKUP($G1111,[1]食材檔!$B$1:$I$65536,8,FALSE)</f>
        <v>#N/A</v>
      </c>
      <c r="O1111" s="41" t="e">
        <f t="shared" si="61"/>
        <v>#N/A</v>
      </c>
      <c r="P1111" s="42" t="e">
        <f>VLOOKUP($G1111,[1]食材檔!$B$1:$M$65536,11,FALSE)/100*H1111</f>
        <v>#N/A</v>
      </c>
      <c r="Q1111" s="13" t="s">
        <v>244</v>
      </c>
      <c r="R1111" s="46">
        <f>SUMIFS(O1110:O1149,N1110:N1149,3)</f>
        <v>0</v>
      </c>
      <c r="S1111" s="35" t="s">
        <v>245</v>
      </c>
      <c r="T1111" s="44">
        <f>R1109*15+R1111*5+15+R1114*12</f>
        <v>15</v>
      </c>
      <c r="U1111" s="37" t="e">
        <f>T1111*4/T1112</f>
        <v>#N/A</v>
      </c>
    </row>
    <row r="1112" spans="4:21">
      <c r="E1112" s="38"/>
      <c r="F1112" s="39"/>
      <c r="G1112" s="39" t="e">
        <f>VLOOKUP($E$1110,[1]明細總表!$C$1:$AB$65536,7,FALSE)</f>
        <v>#N/A</v>
      </c>
      <c r="H1112" s="39" t="e">
        <f>VLOOKUP($E$1110,[1]明細總表!$C$1:$AB$65536,8,FALSE)</f>
        <v>#N/A</v>
      </c>
      <c r="I1112" s="38" t="e">
        <f>VLOOKUP($G1112,[1]食材檔!$B$1:$I$65536,3,FALSE)</f>
        <v>#N/A</v>
      </c>
      <c r="J1112" s="56" t="e">
        <f t="shared" si="60"/>
        <v>#N/A</v>
      </c>
      <c r="K1112" s="56"/>
      <c r="L1112" s="38" t="e">
        <f>VLOOKUP($G1112,[1]食材檔!$B$1:$I$65536,4,FALSE)</f>
        <v>#N/A</v>
      </c>
      <c r="M1112" s="38" t="e">
        <f>VLOOKUP($G1112,[1]食材檔!$B$1:$I$65536,7,FALSE)</f>
        <v>#N/A</v>
      </c>
      <c r="N1112" s="38" t="e">
        <f>VLOOKUP($G1112,[1]食材檔!$B$1:$I$65536,8,FALSE)</f>
        <v>#N/A</v>
      </c>
      <c r="O1112" s="41" t="e">
        <f t="shared" si="61"/>
        <v>#N/A</v>
      </c>
      <c r="P1112" s="42" t="e">
        <f>VLOOKUP($G1112,[1]食材檔!$B$1:$M$65536,11,FALSE)/100*H1112</f>
        <v>#N/A</v>
      </c>
      <c r="Q1112" s="13" t="s">
        <v>213</v>
      </c>
      <c r="R1112" s="46">
        <f>SUMIFS(O1110:O1149,N1110:N1149,4)+1</f>
        <v>1</v>
      </c>
      <c r="S1112" s="47" t="s">
        <v>246</v>
      </c>
      <c r="T1112" s="44" t="e">
        <f>T1109*4+T1110*9+T1111*4</f>
        <v>#N/A</v>
      </c>
      <c r="U1112" s="37" t="e">
        <f>U1109+U1110+U1111</f>
        <v>#N/A</v>
      </c>
    </row>
    <row r="1113" spans="4:21">
      <c r="E1113" s="38"/>
      <c r="F1113" s="39"/>
      <c r="G1113" s="39" t="e">
        <f>VLOOKUP($E$1110,[1]明細總表!$C$1:$AB$65536,9,FALSE)</f>
        <v>#N/A</v>
      </c>
      <c r="H1113" s="39" t="e">
        <f>VLOOKUP($E$1110,[1]明細總表!$C$1:$AB$65536,10,FALSE)</f>
        <v>#N/A</v>
      </c>
      <c r="I1113" s="38" t="e">
        <f>VLOOKUP($G1113,[1]食材檔!$B$1:$I$65536,3,FALSE)</f>
        <v>#N/A</v>
      </c>
      <c r="J1113" s="56" t="e">
        <f t="shared" si="60"/>
        <v>#N/A</v>
      </c>
      <c r="K1113" s="56"/>
      <c r="L1113" s="38" t="e">
        <f>VLOOKUP($G1113,[1]食材檔!$B$1:$I$65536,4,FALSE)</f>
        <v>#N/A</v>
      </c>
      <c r="M1113" s="38" t="e">
        <f>VLOOKUP($G1113,[1]食材檔!$B$1:$I$65536,7,FALSE)</f>
        <v>#N/A</v>
      </c>
      <c r="N1113" s="38" t="e">
        <f>VLOOKUP($G1113,[1]食材檔!$B$1:$I$65536,8,FALSE)</f>
        <v>#N/A</v>
      </c>
      <c r="O1113" s="41" t="e">
        <f t="shared" si="61"/>
        <v>#N/A</v>
      </c>
      <c r="P1113" s="42" t="e">
        <f>VLOOKUP($G1113,[1]食材檔!$B$1:$M$65536,11,FALSE)/100*H1113</f>
        <v>#N/A</v>
      </c>
      <c r="Q1113" s="13" t="s">
        <v>215</v>
      </c>
      <c r="R1113" s="46" t="e">
        <f>SUMIFS(O1110:O1149,N1110:N1149,6)+2.3</f>
        <v>#N/A</v>
      </c>
    </row>
    <row r="1114" spans="4:21">
      <c r="E1114" s="38"/>
      <c r="F1114" s="39"/>
      <c r="G1114" s="39" t="e">
        <f>VLOOKUP($E$1110,[1]明細總表!$C$1:$AB$65536,11,FALSE)</f>
        <v>#N/A</v>
      </c>
      <c r="H1114" s="39" t="e">
        <f>VLOOKUP($E$1110,[1]明細總表!$C$1:$AB$65536,12,FALSE)</f>
        <v>#N/A</v>
      </c>
      <c r="I1114" s="38" t="e">
        <f>VLOOKUP($G1114,[1]食材檔!$B$1:$I$65536,3,FALSE)</f>
        <v>#N/A</v>
      </c>
      <c r="J1114" s="56" t="e">
        <f t="shared" si="60"/>
        <v>#N/A</v>
      </c>
      <c r="K1114" s="56"/>
      <c r="L1114" s="38" t="e">
        <f>VLOOKUP($G1114,[1]食材檔!$B$1:$I$65536,4,FALSE)</f>
        <v>#N/A</v>
      </c>
      <c r="M1114" s="38" t="e">
        <f>VLOOKUP($G1114,[1]食材檔!$B$1:$I$65536,7,FALSE)</f>
        <v>#N/A</v>
      </c>
      <c r="N1114" s="38" t="e">
        <f>VLOOKUP($G1114,[1]食材檔!$B$1:$I$65536,8,FALSE)</f>
        <v>#N/A</v>
      </c>
      <c r="O1114" s="41" t="e">
        <f t="shared" si="61"/>
        <v>#N/A</v>
      </c>
      <c r="P1114" s="42" t="e">
        <f>VLOOKUP($G1114,[1]食材檔!$B$1:$M$65536,11,FALSE)/100*H1114</f>
        <v>#N/A</v>
      </c>
      <c r="Q1114" s="47" t="s">
        <v>216</v>
      </c>
      <c r="R1114" s="48">
        <f>SUMIFS(O1110:O1149,N1110:N1149,5)</f>
        <v>0</v>
      </c>
    </row>
    <row r="1115" spans="4:21">
      <c r="E1115" s="38"/>
      <c r="F1115" s="39"/>
      <c r="G1115" s="39" t="e">
        <f>VLOOKUP($E$1110,[1]明細總表!$C$1:$AB$65536,13,FALSE)</f>
        <v>#N/A</v>
      </c>
      <c r="H1115" s="39" t="e">
        <f>VLOOKUP($E$1110,[1]明細總表!$C$1:$AB$65536,14,FALSE)</f>
        <v>#N/A</v>
      </c>
      <c r="I1115" s="38" t="e">
        <f>VLOOKUP($G1115,[1]食材檔!$B$1:$I$65536,3,FALSE)</f>
        <v>#N/A</v>
      </c>
      <c r="J1115" s="56" t="e">
        <f t="shared" si="60"/>
        <v>#N/A</v>
      </c>
      <c r="K1115" s="56"/>
      <c r="L1115" s="38" t="e">
        <f>VLOOKUP($G1115,[1]食材檔!$B$1:$I$65536,4,FALSE)</f>
        <v>#N/A</v>
      </c>
      <c r="M1115" s="38" t="e">
        <f>VLOOKUP($G1115,[1]食材檔!$B$1:$I$65536,7,FALSE)</f>
        <v>#N/A</v>
      </c>
      <c r="N1115" s="38" t="e">
        <f>VLOOKUP($G1115,[1]食材檔!$B$1:$I$65536,8,FALSE)</f>
        <v>#N/A</v>
      </c>
      <c r="O1115" s="41" t="e">
        <f t="shared" si="61"/>
        <v>#N/A</v>
      </c>
      <c r="P1115" s="42" t="e">
        <f>VLOOKUP($G1115,[1]食材檔!$B$1:$M$65536,11,FALSE)/100*H1115</f>
        <v>#N/A</v>
      </c>
      <c r="Q1115" s="49" t="s">
        <v>239</v>
      </c>
      <c r="R1115" s="50" t="e">
        <f>SUM(P1110:P1152)</f>
        <v>#N/A</v>
      </c>
    </row>
    <row r="1116" spans="4:21">
      <c r="E1116" s="38"/>
      <c r="F1116" s="39"/>
      <c r="G1116" s="39" t="e">
        <f>VLOOKUP($E$1110,[1]明細總表!$C$1:$AB$65536,15,FALSE)</f>
        <v>#N/A</v>
      </c>
      <c r="H1116" s="39" t="e">
        <f>VLOOKUP($E$1110,[1]明細總表!$C$1:$AB$65536,16,FALSE)</f>
        <v>#N/A</v>
      </c>
      <c r="I1116" s="38" t="e">
        <f>VLOOKUP($G1116,[1]食材檔!$B$1:$I$65536,3,FALSE)</f>
        <v>#N/A</v>
      </c>
      <c r="J1116" s="56" t="e">
        <f t="shared" si="60"/>
        <v>#N/A</v>
      </c>
      <c r="K1116" s="56"/>
      <c r="L1116" s="38" t="e">
        <f>VLOOKUP($G1116,[1]食材檔!$B$1:$I$65536,4,FALSE)</f>
        <v>#N/A</v>
      </c>
      <c r="M1116" s="38" t="e">
        <f>VLOOKUP($G1116,[1]食材檔!$B$1:$I$65536,7,FALSE)</f>
        <v>#N/A</v>
      </c>
      <c r="N1116" s="38" t="e">
        <f>VLOOKUP($G1116,[1]食材檔!$B$1:$I$65536,8,FALSE)</f>
        <v>#N/A</v>
      </c>
      <c r="O1116" s="41" t="e">
        <f t="shared" si="61"/>
        <v>#N/A</v>
      </c>
      <c r="P1116" s="42" t="e">
        <f>VLOOKUP($G1116,[1]食材檔!$B$1:$M$65536,11,FALSE)/100*H1116</f>
        <v>#N/A</v>
      </c>
    </row>
    <row r="1117" spans="4:21">
      <c r="E1117" s="38"/>
      <c r="F1117" s="39"/>
      <c r="G1117" s="39" t="e">
        <f>VLOOKUP($E$1110,[1]明細總表!$C$1:$AB$65536,17,FALSE)</f>
        <v>#N/A</v>
      </c>
      <c r="H1117" s="39" t="e">
        <f>VLOOKUP($E$1110,[1]明細總表!$C$1:$AB$65536,18,FALSE)</f>
        <v>#N/A</v>
      </c>
      <c r="I1117" s="38" t="e">
        <f>VLOOKUP($G1117,[1]食材檔!$B$1:$I$65536,3,FALSE)</f>
        <v>#N/A</v>
      </c>
      <c r="J1117" s="56" t="e">
        <f t="shared" si="60"/>
        <v>#N/A</v>
      </c>
      <c r="K1117" s="56"/>
      <c r="L1117" s="38" t="e">
        <f>VLOOKUP($G1117,[1]食材檔!$B$1:$I$65536,4,FALSE)</f>
        <v>#N/A</v>
      </c>
      <c r="M1117" s="38" t="e">
        <f>VLOOKUP($G1117,[1]食材檔!$B$1:$I$65536,7,FALSE)</f>
        <v>#N/A</v>
      </c>
      <c r="N1117" s="38" t="e">
        <f>VLOOKUP($G1117,[1]食材檔!$B$1:$I$65536,8,FALSE)</f>
        <v>#N/A</v>
      </c>
      <c r="O1117" s="41" t="e">
        <f t="shared" si="61"/>
        <v>#N/A</v>
      </c>
      <c r="P1117" s="42" t="e">
        <f>VLOOKUP($G1117,[1]食材檔!$B$1:$M$65536,11,FALSE)/100*H1117</f>
        <v>#N/A</v>
      </c>
    </row>
    <row r="1118" spans="4:21">
      <c r="E1118" s="38"/>
      <c r="F1118" s="39"/>
      <c r="G1118" s="39" t="e">
        <f>VLOOKUP($E$1110,[1]明細總表!$C$1:$AB$65536,19,FALSE)</f>
        <v>#N/A</v>
      </c>
      <c r="H1118" s="39" t="e">
        <f>VLOOKUP($E$1110,[1]明細總表!$C$1:$AB$65536,20,FALSE)</f>
        <v>#N/A</v>
      </c>
      <c r="I1118" s="38" t="e">
        <f>VLOOKUP($G1118,[1]食材檔!$B$1:$I$65536,3,FALSE)</f>
        <v>#N/A</v>
      </c>
      <c r="J1118" s="56" t="e">
        <f t="shared" si="60"/>
        <v>#N/A</v>
      </c>
      <c r="K1118" s="56"/>
      <c r="L1118" s="38" t="e">
        <f>VLOOKUP($G1118,[1]食材檔!$B$1:$I$65536,4,FALSE)</f>
        <v>#N/A</v>
      </c>
      <c r="M1118" s="38" t="e">
        <f>VLOOKUP($G1118,[1]食材檔!$B$1:$I$65536,7,FALSE)</f>
        <v>#N/A</v>
      </c>
      <c r="N1118" s="38" t="e">
        <f>VLOOKUP($G1118,[1]食材檔!$B$1:$I$65536,8,FALSE)</f>
        <v>#N/A</v>
      </c>
      <c r="O1118" s="41" t="e">
        <f t="shared" si="61"/>
        <v>#N/A</v>
      </c>
      <c r="P1118" s="42" t="e">
        <f>VLOOKUP($G1118,[1]食材檔!$B$1:$M$65536,11,FALSE)/100*H1118</f>
        <v>#N/A</v>
      </c>
    </row>
    <row r="1119" spans="4:21">
      <c r="E1119" s="38"/>
      <c r="F1119" s="39"/>
      <c r="G1119" s="39" t="e">
        <f>VLOOKUP($E$1110,[1]明細總表!$C$1:$AB$65536,21,FALSE)</f>
        <v>#N/A</v>
      </c>
      <c r="H1119" s="39" t="e">
        <f>VLOOKUP($E$1110,[1]明細總表!$C$1:$AB$65536,22,FALSE)</f>
        <v>#N/A</v>
      </c>
      <c r="I1119" s="38" t="e">
        <f>VLOOKUP($G1119,[1]食材檔!$B$1:$I$65536,3,FALSE)</f>
        <v>#N/A</v>
      </c>
      <c r="J1119" s="56" t="e">
        <f t="shared" si="60"/>
        <v>#N/A</v>
      </c>
      <c r="K1119" s="56"/>
      <c r="L1119" s="38" t="e">
        <f>VLOOKUP($G1119,[1]食材檔!$B$1:$I$65536,4,FALSE)</f>
        <v>#N/A</v>
      </c>
      <c r="M1119" s="38" t="e">
        <f>VLOOKUP($G1119,[1]食材檔!$B$1:$I$65536,7,FALSE)</f>
        <v>#N/A</v>
      </c>
      <c r="N1119" s="38" t="e">
        <f>VLOOKUP($G1119,[1]食材檔!$B$1:$I$65536,8,FALSE)</f>
        <v>#N/A</v>
      </c>
      <c r="O1119" s="41" t="e">
        <f t="shared" si="61"/>
        <v>#N/A</v>
      </c>
      <c r="P1119" s="42" t="e">
        <f>VLOOKUP($G1119,[1]食材檔!$B$1:$M$65536,11,FALSE)/100*H1119</f>
        <v>#N/A</v>
      </c>
    </row>
    <row r="1120" spans="4:21">
      <c r="E1120" s="38"/>
      <c r="F1120" s="39"/>
      <c r="G1120" s="39" t="e">
        <f>VLOOKUP($E$1110,[1]明細總表!$C$1:$AB$65536,23,FALSE)</f>
        <v>#N/A</v>
      </c>
      <c r="H1120" s="39" t="e">
        <f>VLOOKUP($E$1110,[1]明細總表!$C$1:$AB$65536,24,FALSE)</f>
        <v>#N/A</v>
      </c>
      <c r="I1120" s="38" t="e">
        <f>VLOOKUP($G1120,[1]食材檔!$B$1:$I$65536,3,FALSE)</f>
        <v>#N/A</v>
      </c>
      <c r="J1120" s="56" t="e">
        <f t="shared" si="60"/>
        <v>#N/A</v>
      </c>
      <c r="K1120" s="56"/>
      <c r="L1120" s="38" t="e">
        <f>VLOOKUP($G1120,[1]食材檔!$B$1:$I$65536,4,FALSE)</f>
        <v>#N/A</v>
      </c>
      <c r="M1120" s="38" t="e">
        <f>VLOOKUP($G1120,[1]食材檔!$B$1:$I$65536,7,FALSE)</f>
        <v>#N/A</v>
      </c>
      <c r="N1120" s="38" t="e">
        <f>VLOOKUP($G1120,[1]食材檔!$B$1:$I$65536,8,FALSE)</f>
        <v>#N/A</v>
      </c>
      <c r="O1120" s="41" t="e">
        <f t="shared" si="61"/>
        <v>#N/A</v>
      </c>
      <c r="P1120" s="42" t="e">
        <f>VLOOKUP($G1120,[1]食材檔!$B$1:$M$65536,11,FALSE)/100*H1120</f>
        <v>#N/A</v>
      </c>
    </row>
    <row r="1121" spans="4:22">
      <c r="E1121" s="38"/>
      <c r="F1121" s="39"/>
      <c r="G1121" s="39" t="e">
        <f>VLOOKUP($E$1110,[1]明細總表!$C$1:$AB$65536,25,FALSE)</f>
        <v>#N/A</v>
      </c>
      <c r="H1121" s="39" t="e">
        <f>VLOOKUP($E$1110,[1]明細總表!$C$1:$AB$65536,26,FALSE)</f>
        <v>#N/A</v>
      </c>
      <c r="I1121" s="38" t="e">
        <f>VLOOKUP($G1121,[1]食材檔!$B$1:$I$65536,3,FALSE)</f>
        <v>#N/A</v>
      </c>
      <c r="J1121" s="56" t="e">
        <f t="shared" si="60"/>
        <v>#N/A</v>
      </c>
      <c r="K1121" s="56"/>
      <c r="L1121" s="38" t="e">
        <f>VLOOKUP($G1121,[1]食材檔!$B$1:$I$65536,4,FALSE)</f>
        <v>#N/A</v>
      </c>
      <c r="M1121" s="38" t="e">
        <f>VLOOKUP($G1121,[1]食材檔!$B$1:$I$65536,7,FALSE)</f>
        <v>#N/A</v>
      </c>
      <c r="N1121" s="38" t="e">
        <f>VLOOKUP($G1121,[1]食材檔!$B$1:$I$65536,8,FALSE)</f>
        <v>#N/A</v>
      </c>
      <c r="O1121" s="41" t="e">
        <f t="shared" si="61"/>
        <v>#N/A</v>
      </c>
      <c r="P1121" s="42" t="e">
        <f>VLOOKUP($G1121,[1]食材檔!$B$1:$M$65536,11,FALSE)/100*H1121</f>
        <v>#N/A</v>
      </c>
    </row>
    <row r="1122" spans="4:22">
      <c r="D1122" s="13" t="e">
        <f>SUM(H1122:H1131)</f>
        <v>#N/A</v>
      </c>
      <c r="E1122" s="52" t="e">
        <f>VLOOKUP(G1108,[1]麗山菜單!B27:H27,5,FALSE)</f>
        <v>#N/A</v>
      </c>
      <c r="F1122" s="53" t="e">
        <f>VLOOKUP($E$1122,[1]明細總表!$C$1:$AB$65536,2,FALSE)</f>
        <v>#N/A</v>
      </c>
      <c r="G1122" s="53" t="e">
        <f>VLOOKUP($E$1122,[1]明細總表!$C$1:$AB$65536,3,FALSE)</f>
        <v>#N/A</v>
      </c>
      <c r="H1122" s="53" t="e">
        <f>VLOOKUP($E$1122,[1]明細總表!$C$1:$AB$65536,4,FALSE)</f>
        <v>#N/A</v>
      </c>
      <c r="I1122" s="52" t="e">
        <f>VLOOKUP($G1122,[1]食材檔!$B$1:$I$65536,3,FALSE)</f>
        <v>#N/A</v>
      </c>
      <c r="J1122" s="54" t="e">
        <f t="shared" si="60"/>
        <v>#N/A</v>
      </c>
      <c r="K1122" s="54"/>
      <c r="L1122" s="52" t="e">
        <f>VLOOKUP($G1122,[1]食材檔!$B$1:$I$65536,4,FALSE)</f>
        <v>#N/A</v>
      </c>
      <c r="M1122" s="52" t="e">
        <f>VLOOKUP($G1122,[1]食材檔!$B$1:$I$65536,7,FALSE)</f>
        <v>#N/A</v>
      </c>
      <c r="N1122" s="52" t="e">
        <f>VLOOKUP($G1122,[1]食材檔!$B$1:$I$65536,8,FALSE)</f>
        <v>#N/A</v>
      </c>
      <c r="O1122" s="55" t="e">
        <f t="shared" si="61"/>
        <v>#N/A</v>
      </c>
      <c r="P1122" s="42" t="e">
        <f>VLOOKUP($G1122,[1]食材檔!$B$1:$M$65536,11,FALSE)/100*H1122</f>
        <v>#N/A</v>
      </c>
    </row>
    <row r="1123" spans="4:22">
      <c r="E1123" s="52"/>
      <c r="F1123" s="53"/>
      <c r="G1123" s="53" t="e">
        <f>VLOOKUP($E$1122,[1]明細總表!$C$1:$AB$65536,5,FALSE)</f>
        <v>#N/A</v>
      </c>
      <c r="H1123" s="53" t="e">
        <f>VLOOKUP($E$1122,[1]明細總表!$C$1:$AB$65536,6,FALSE)</f>
        <v>#N/A</v>
      </c>
      <c r="I1123" s="52" t="e">
        <f>VLOOKUP($G1123,[1]食材檔!$B$1:$I$65536,3,FALSE)</f>
        <v>#N/A</v>
      </c>
      <c r="J1123" s="54" t="e">
        <f t="shared" si="60"/>
        <v>#N/A</v>
      </c>
      <c r="K1123" s="54"/>
      <c r="L1123" s="52" t="e">
        <f>VLOOKUP($G1123,[1]食材檔!$B$1:$I$65536,4,FALSE)</f>
        <v>#N/A</v>
      </c>
      <c r="M1123" s="52" t="e">
        <f>VLOOKUP($G1123,[1]食材檔!$B$1:$I$65536,7,FALSE)</f>
        <v>#N/A</v>
      </c>
      <c r="N1123" s="52" t="e">
        <f>VLOOKUP($G1123,[1]食材檔!$B$1:$I$65536,8,FALSE)</f>
        <v>#N/A</v>
      </c>
      <c r="O1123" s="55" t="e">
        <f t="shared" si="61"/>
        <v>#N/A</v>
      </c>
      <c r="P1123" s="42" t="e">
        <f>VLOOKUP($G1123,[1]食材檔!$B$1:$M$65536,11,FALSE)/100*H1123</f>
        <v>#N/A</v>
      </c>
    </row>
    <row r="1124" spans="4:22">
      <c r="E1124" s="52"/>
      <c r="F1124" s="53"/>
      <c r="G1124" s="53" t="e">
        <f>VLOOKUP($E$1122,[1]明細總表!$C$1:$AB$65536,7,FALSE)</f>
        <v>#N/A</v>
      </c>
      <c r="H1124" s="53" t="e">
        <f>VLOOKUP($E$1122,[1]明細總表!$C$1:$AB$65536,8,FALSE)</f>
        <v>#N/A</v>
      </c>
      <c r="I1124" s="52" t="e">
        <f>VLOOKUP($G1124,[1]食材檔!$B$1:$I$65536,3,FALSE)</f>
        <v>#N/A</v>
      </c>
      <c r="J1124" s="54" t="e">
        <f t="shared" si="60"/>
        <v>#N/A</v>
      </c>
      <c r="K1124" s="54"/>
      <c r="L1124" s="52" t="e">
        <f>VLOOKUP($G1124,[1]食材檔!$B$1:$I$65536,4,FALSE)</f>
        <v>#N/A</v>
      </c>
      <c r="M1124" s="52" t="e">
        <f>VLOOKUP($G1124,[1]食材檔!$B$1:$I$65536,7,FALSE)</f>
        <v>#N/A</v>
      </c>
      <c r="N1124" s="52" t="e">
        <f>VLOOKUP($G1124,[1]食材檔!$B$1:$I$65536,8,FALSE)</f>
        <v>#N/A</v>
      </c>
      <c r="O1124" s="55" t="e">
        <f t="shared" si="61"/>
        <v>#N/A</v>
      </c>
      <c r="P1124" s="42" t="e">
        <f>VLOOKUP($G1124,[1]食材檔!$B$1:$M$65536,11,FALSE)/100*H1124</f>
        <v>#N/A</v>
      </c>
    </row>
    <row r="1125" spans="4:22">
      <c r="E1125" s="52"/>
      <c r="F1125" s="53"/>
      <c r="G1125" s="53" t="e">
        <f>VLOOKUP($E$1122,[1]明細總表!$C$1:$AB$65536,9,FALSE)</f>
        <v>#N/A</v>
      </c>
      <c r="H1125" s="53" t="e">
        <f>VLOOKUP($E$1122,[1]明細總表!$C$1:$AB$65536,10,FALSE)</f>
        <v>#N/A</v>
      </c>
      <c r="I1125" s="52" t="e">
        <f>VLOOKUP($G1125,[1]食材檔!$B$1:$I$65536,3,FALSE)</f>
        <v>#N/A</v>
      </c>
      <c r="J1125" s="54" t="e">
        <f t="shared" si="60"/>
        <v>#N/A</v>
      </c>
      <c r="K1125" s="54"/>
      <c r="L1125" s="52" t="e">
        <f>VLOOKUP($G1125,[1]食材檔!$B$1:$I$65536,4,FALSE)</f>
        <v>#N/A</v>
      </c>
      <c r="M1125" s="52" t="e">
        <f>VLOOKUP($G1125,[1]食材檔!$B$1:$I$65536,7,FALSE)</f>
        <v>#N/A</v>
      </c>
      <c r="N1125" s="52" t="e">
        <f>VLOOKUP($G1125,[1]食材檔!$B$1:$I$65536,8,FALSE)</f>
        <v>#N/A</v>
      </c>
      <c r="O1125" s="55" t="e">
        <f t="shared" si="61"/>
        <v>#N/A</v>
      </c>
      <c r="P1125" s="42" t="e">
        <f>VLOOKUP($G1125,[1]食材檔!$B$1:$M$65536,11,FALSE)/100*H1125</f>
        <v>#N/A</v>
      </c>
    </row>
    <row r="1126" spans="4:22">
      <c r="E1126" s="52"/>
      <c r="F1126" s="53"/>
      <c r="G1126" s="53" t="e">
        <f>VLOOKUP($E$1122,[1]明細總表!$C$1:$AB$65536,11,FALSE)</f>
        <v>#N/A</v>
      </c>
      <c r="H1126" s="53" t="e">
        <f>VLOOKUP($E$1122,[1]明細總表!$C$1:$AB$65536,12,FALSE)</f>
        <v>#N/A</v>
      </c>
      <c r="I1126" s="52" t="e">
        <f>VLOOKUP($G1126,[1]食材檔!$B$1:$I$65536,3,FALSE)</f>
        <v>#N/A</v>
      </c>
      <c r="J1126" s="54" t="e">
        <f t="shared" si="60"/>
        <v>#N/A</v>
      </c>
      <c r="K1126" s="54"/>
      <c r="L1126" s="52" t="e">
        <f>VLOOKUP($G1126,[1]食材檔!$B$1:$I$65536,4,FALSE)</f>
        <v>#N/A</v>
      </c>
      <c r="M1126" s="52" t="e">
        <f>VLOOKUP($G1126,[1]食材檔!$B$1:$I$65536,7,FALSE)</f>
        <v>#N/A</v>
      </c>
      <c r="N1126" s="52" t="e">
        <f>VLOOKUP($G1126,[1]食材檔!$B$1:$I$65536,8,FALSE)</f>
        <v>#N/A</v>
      </c>
      <c r="O1126" s="55" t="e">
        <f t="shared" si="61"/>
        <v>#N/A</v>
      </c>
      <c r="P1126" s="42" t="e">
        <f>VLOOKUP($G1126,[1]食材檔!$B$1:$M$65536,11,FALSE)/100*H1126</f>
        <v>#N/A</v>
      </c>
    </row>
    <row r="1127" spans="4:22">
      <c r="E1127" s="52"/>
      <c r="F1127" s="53"/>
      <c r="G1127" s="53" t="e">
        <f>VLOOKUP($E$1122,[1]明細總表!$C$1:$AB$65536,13,FALSE)</f>
        <v>#N/A</v>
      </c>
      <c r="H1127" s="53" t="e">
        <f>VLOOKUP($E$1122,[1]明細總表!$C$1:$AB$65536,14,FALSE)</f>
        <v>#N/A</v>
      </c>
      <c r="I1127" s="52" t="e">
        <f>VLOOKUP($G1127,[1]食材檔!$B$1:$I$65536,3,FALSE)</f>
        <v>#N/A</v>
      </c>
      <c r="J1127" s="54" t="e">
        <f t="shared" si="60"/>
        <v>#N/A</v>
      </c>
      <c r="K1127" s="54"/>
      <c r="L1127" s="52" t="e">
        <f>VLOOKUP($G1127,[1]食材檔!$B$1:$I$65536,4,FALSE)</f>
        <v>#N/A</v>
      </c>
      <c r="M1127" s="52" t="e">
        <f>VLOOKUP($G1127,[1]食材檔!$B$1:$I$65536,7,FALSE)</f>
        <v>#N/A</v>
      </c>
      <c r="N1127" s="52" t="e">
        <f>VLOOKUP($G1127,[1]食材檔!$B$1:$I$65536,8,FALSE)</f>
        <v>#N/A</v>
      </c>
      <c r="O1127" s="55" t="e">
        <f t="shared" si="61"/>
        <v>#N/A</v>
      </c>
      <c r="P1127" s="42" t="e">
        <f>VLOOKUP($G1127,[1]食材檔!$B$1:$M$65536,11,FALSE)/100*H1127</f>
        <v>#N/A</v>
      </c>
    </row>
    <row r="1128" spans="4:22">
      <c r="E1128" s="52"/>
      <c r="F1128" s="53"/>
      <c r="G1128" s="53" t="e">
        <f>VLOOKUP($E$1122,[1]明細總表!$C$1:$AB$65536,15,FALSE)</f>
        <v>#N/A</v>
      </c>
      <c r="H1128" s="53" t="e">
        <f>VLOOKUP($E$1122,[1]明細總表!$C$1:$AB$65536,16,FALSE)</f>
        <v>#N/A</v>
      </c>
      <c r="I1128" s="52" t="e">
        <f>VLOOKUP($G1128,[1]食材檔!$B$1:$I$65536,3,FALSE)</f>
        <v>#N/A</v>
      </c>
      <c r="J1128" s="54" t="e">
        <f t="shared" si="60"/>
        <v>#N/A</v>
      </c>
      <c r="K1128" s="54"/>
      <c r="L1128" s="52" t="e">
        <f>VLOOKUP($G1128,[1]食材檔!$B$1:$I$65536,4,FALSE)</f>
        <v>#N/A</v>
      </c>
      <c r="M1128" s="52" t="e">
        <f>VLOOKUP($G1128,[1]食材檔!$B$1:$I$65536,7,FALSE)</f>
        <v>#N/A</v>
      </c>
      <c r="N1128" s="52" t="e">
        <f>VLOOKUP($G1128,[1]食材檔!$B$1:$I$65536,8,FALSE)</f>
        <v>#N/A</v>
      </c>
      <c r="O1128" s="55" t="e">
        <f t="shared" si="61"/>
        <v>#N/A</v>
      </c>
      <c r="P1128" s="42" t="e">
        <f>VLOOKUP($G1128,[1]食材檔!$B$1:$M$65536,11,FALSE)/100*H1128</f>
        <v>#N/A</v>
      </c>
    </row>
    <row r="1129" spans="4:22">
      <c r="E1129" s="52"/>
      <c r="F1129" s="53"/>
      <c r="G1129" s="53" t="e">
        <f>VLOOKUP($E$1122,[1]明細總表!$C$1:$AB$65536,17,FALSE)</f>
        <v>#N/A</v>
      </c>
      <c r="H1129" s="53" t="e">
        <f>VLOOKUP($E$1122,[1]明細總表!$C$1:$AB$65536,18,FALSE)</f>
        <v>#N/A</v>
      </c>
      <c r="I1129" s="52" t="e">
        <f>VLOOKUP($G1129,[1]食材檔!$B$1:$I$65536,3,FALSE)</f>
        <v>#N/A</v>
      </c>
      <c r="J1129" s="54" t="e">
        <f t="shared" si="60"/>
        <v>#N/A</v>
      </c>
      <c r="K1129" s="54"/>
      <c r="L1129" s="52" t="e">
        <f>VLOOKUP($G1129,[1]食材檔!$B$1:$I$65536,4,FALSE)</f>
        <v>#N/A</v>
      </c>
      <c r="M1129" s="52" t="e">
        <f>VLOOKUP($G1129,[1]食材檔!$B$1:$I$65536,7,FALSE)</f>
        <v>#N/A</v>
      </c>
      <c r="N1129" s="52" t="e">
        <f>VLOOKUP($G1129,[1]食材檔!$B$1:$I$65536,8,FALSE)</f>
        <v>#N/A</v>
      </c>
      <c r="O1129" s="55" t="e">
        <f t="shared" si="61"/>
        <v>#N/A</v>
      </c>
      <c r="P1129" s="42" t="e">
        <f>VLOOKUP($G1129,[1]食材檔!$B$1:$M$65536,11,FALSE)/100*H1129</f>
        <v>#N/A</v>
      </c>
    </row>
    <row r="1130" spans="4:22">
      <c r="E1130" s="52"/>
      <c r="F1130" s="53"/>
      <c r="G1130" s="53" t="e">
        <f>VLOOKUP($E$1122,[1]明細總表!$C$1:$AB$65536,19,FALSE)</f>
        <v>#N/A</v>
      </c>
      <c r="H1130" s="53" t="e">
        <f>VLOOKUP($E$1122,[1]明細總表!$C$1:$AB$65536,20,FALSE)</f>
        <v>#N/A</v>
      </c>
      <c r="I1130" s="52" t="e">
        <f>VLOOKUP($G1130,[1]食材檔!$B$1:$I$65536,3,FALSE)</f>
        <v>#N/A</v>
      </c>
      <c r="J1130" s="54" t="e">
        <f t="shared" si="60"/>
        <v>#N/A</v>
      </c>
      <c r="K1130" s="54"/>
      <c r="L1130" s="52" t="e">
        <f>VLOOKUP($G1130,[1]食材檔!$B$1:$I$65536,4,FALSE)</f>
        <v>#N/A</v>
      </c>
      <c r="M1130" s="52" t="e">
        <f>VLOOKUP($G1130,[1]食材檔!$B$1:$I$65536,7,FALSE)</f>
        <v>#N/A</v>
      </c>
      <c r="N1130" s="52" t="e">
        <f>VLOOKUP($G1130,[1]食材檔!$B$1:$I$65536,8,FALSE)</f>
        <v>#N/A</v>
      </c>
      <c r="O1130" s="55" t="e">
        <f t="shared" si="61"/>
        <v>#N/A</v>
      </c>
      <c r="P1130" s="42" t="e">
        <f>VLOOKUP($G1130,[1]食材檔!$B$1:$M$65536,11,FALSE)/100*H1130</f>
        <v>#N/A</v>
      </c>
    </row>
    <row r="1131" spans="4:22">
      <c r="E1131" s="52"/>
      <c r="F1131" s="53"/>
      <c r="G1131" s="53" t="e">
        <f>VLOOKUP($E$1122,[1]明細總表!$C$1:$AB$65536,21,FALSE)</f>
        <v>#N/A</v>
      </c>
      <c r="H1131" s="53" t="e">
        <f>VLOOKUP($E$1122,[1]明細總表!$C$1:$AB$65536,22,FALSE)</f>
        <v>#N/A</v>
      </c>
      <c r="I1131" s="52" t="e">
        <f>VLOOKUP($G1131,[1]食材檔!$B$1:$I$65536,3,FALSE)</f>
        <v>#N/A</v>
      </c>
      <c r="J1131" s="54" t="e">
        <f t="shared" si="60"/>
        <v>#N/A</v>
      </c>
      <c r="K1131" s="54"/>
      <c r="L1131" s="52" t="e">
        <f>VLOOKUP($G1131,[1]食材檔!$B$1:$I$65536,4,FALSE)</f>
        <v>#N/A</v>
      </c>
      <c r="M1131" s="52" t="e">
        <f>VLOOKUP($G1131,[1]食材檔!$B$1:$I$65536,7,FALSE)</f>
        <v>#N/A</v>
      </c>
      <c r="N1131" s="52" t="e">
        <f>VLOOKUP($G1131,[1]食材檔!$B$1:$I$65536,8,FALSE)</f>
        <v>#N/A</v>
      </c>
      <c r="O1131" s="55" t="e">
        <f t="shared" si="61"/>
        <v>#N/A</v>
      </c>
      <c r="P1131" s="42" t="e">
        <f>VLOOKUP($G1131,[1]食材檔!$B$1:$M$65536,11,FALSE)/100*H1131</f>
        <v>#N/A</v>
      </c>
    </row>
    <row r="1132" spans="4:22">
      <c r="D1132" s="13" t="e">
        <f>SUM(H1132:H1136)</f>
        <v>#N/A</v>
      </c>
      <c r="E1132" s="38" t="e">
        <f>VLOOKUP(G1108,[1]麗山菜單!B27:H27,6,FALSE)</f>
        <v>#N/A</v>
      </c>
      <c r="F1132" s="39" t="e">
        <f>VLOOKUP($E$1132,[1]明細總表!$C$1:$AB$65536,2,FALSE)</f>
        <v>#N/A</v>
      </c>
      <c r="G1132" s="39" t="e">
        <f>VLOOKUP($E$1132,[1]明細總表!$C$1:$AB$65536,3,FALSE)</f>
        <v>#N/A</v>
      </c>
      <c r="H1132" s="39" t="e">
        <f>VLOOKUP($E$1132,[1]明細總表!$C$1:$AB$65536,4,FALSE)</f>
        <v>#N/A</v>
      </c>
      <c r="I1132" s="38" t="e">
        <f>VLOOKUP($G1132,[1]食材檔!$B$1:$I$65536,3,FALSE)</f>
        <v>#N/A</v>
      </c>
      <c r="J1132" s="56" t="e">
        <f>H1132*$E$1108/I1132</f>
        <v>#N/A</v>
      </c>
      <c r="K1132" s="56"/>
      <c r="L1132" s="38" t="e">
        <f>VLOOKUP($G1132,[1]食材檔!$B$1:$I$65536,4,FALSE)</f>
        <v>#N/A</v>
      </c>
      <c r="M1132" s="38" t="e">
        <f>VLOOKUP($G1132,[1]食材檔!$B$1:$I$65536,7,FALSE)</f>
        <v>#N/A</v>
      </c>
      <c r="N1132" s="38" t="e">
        <f>VLOOKUP($G1132,[1]食材檔!$B$1:$I$65536,8,FALSE)</f>
        <v>#N/A</v>
      </c>
      <c r="O1132" s="41" t="e">
        <f t="shared" si="61"/>
        <v>#N/A</v>
      </c>
      <c r="P1132" s="42" t="e">
        <f>VLOOKUP($G1132,[1]食材檔!$B$1:$M$65536,11,FALSE)/100*H1132</f>
        <v>#N/A</v>
      </c>
      <c r="V1132" s="57" t="e">
        <f>E1107/E1108*J1132</f>
        <v>#N/A</v>
      </c>
    </row>
    <row r="1133" spans="4:22">
      <c r="E1133" s="38"/>
      <c r="F1133" s="39"/>
      <c r="G1133" s="39" t="e">
        <f>VLOOKUP($E$1132,[1]明細總表!$C$1:$AB$65536,5,FALSE)</f>
        <v>#N/A</v>
      </c>
      <c r="H1133" s="39" t="e">
        <f>VLOOKUP($E$1132,[1]明細總表!$C$1:$AB$65536,6,FALSE)</f>
        <v>#N/A</v>
      </c>
      <c r="I1133" s="38" t="e">
        <f>VLOOKUP($G1133,[1]食材檔!$B$1:$I$65536,3,FALSE)</f>
        <v>#N/A</v>
      </c>
      <c r="J1133" s="56" t="e">
        <f>H1133*$E$1062/I1133</f>
        <v>#N/A</v>
      </c>
      <c r="K1133" s="56"/>
      <c r="L1133" s="38" t="e">
        <f>VLOOKUP($G1133,[1]食材檔!$B$1:$I$65536,4,FALSE)</f>
        <v>#N/A</v>
      </c>
      <c r="M1133" s="38" t="e">
        <f>VLOOKUP($G1133,[1]食材檔!$B$1:$I$65536,7,FALSE)</f>
        <v>#N/A</v>
      </c>
      <c r="N1133" s="38" t="e">
        <f>VLOOKUP($G1133,[1]食材檔!$B$1:$I$65536,8,FALSE)</f>
        <v>#N/A</v>
      </c>
      <c r="O1133" s="41" t="e">
        <f>H1133/M1133</f>
        <v>#N/A</v>
      </c>
      <c r="P1133" s="42" t="e">
        <f>VLOOKUP($G1133,[1]食材檔!$B$1:$M$65536,11,FALSE)/100*H1133</f>
        <v>#N/A</v>
      </c>
      <c r="V1133" s="58" t="e">
        <f>F1107/E1108*J1132</f>
        <v>#N/A</v>
      </c>
    </row>
    <row r="1134" spans="4:22">
      <c r="E1134" s="38"/>
      <c r="F1134" s="39"/>
      <c r="G1134" s="39" t="e">
        <f>VLOOKUP($E$1086,[1]明細總表!$C$1:$AB$65536,7,FALSE)</f>
        <v>#N/A</v>
      </c>
      <c r="H1134" s="39" t="e">
        <f>VLOOKUP($E$1086,[1]明細總表!$C$1:$AB$65536,8,FALSE)</f>
        <v>#N/A</v>
      </c>
      <c r="I1134" s="38" t="e">
        <f>VLOOKUP($G1134,[1]食材檔!$B$1:$I$65536,3,FALSE)</f>
        <v>#N/A</v>
      </c>
      <c r="J1134" s="56" t="e">
        <f>H1134*$E$1062/I1134</f>
        <v>#N/A</v>
      </c>
      <c r="K1134" s="56"/>
      <c r="L1134" s="38" t="e">
        <f>VLOOKUP($G1134,[1]食材檔!$B$1:$I$65536,4,FALSE)</f>
        <v>#N/A</v>
      </c>
      <c r="M1134" s="38" t="e">
        <f>VLOOKUP($G1134,[1]食材檔!$B$1:$I$65536,7,FALSE)</f>
        <v>#N/A</v>
      </c>
      <c r="N1134" s="38" t="e">
        <f>VLOOKUP($G1134,[1]食材檔!$B$1:$I$65536,8,FALSE)</f>
        <v>#N/A</v>
      </c>
      <c r="O1134" s="41" t="e">
        <f>H1134/M1134</f>
        <v>#N/A</v>
      </c>
      <c r="P1134" s="42" t="e">
        <f>VLOOKUP($G1134,[1]食材檔!$B$1:$M$65536,11,FALSE)/100*H1134</f>
        <v>#N/A</v>
      </c>
    </row>
    <row r="1135" spans="4:22">
      <c r="E1135" s="38"/>
      <c r="F1135" s="39"/>
      <c r="G1135" s="39" t="e">
        <f>VLOOKUP($E$1086,[1]明細總表!$C$1:$AB$65536,9,FALSE)</f>
        <v>#N/A</v>
      </c>
      <c r="H1135" s="39" t="e">
        <f>VLOOKUP($E$1086,[1]明細總表!$C$1:$AB$65536,10,FALSE)</f>
        <v>#N/A</v>
      </c>
      <c r="I1135" s="38" t="e">
        <f>VLOOKUP($G1135,[1]食材檔!$B$1:$I$65536,3,FALSE)</f>
        <v>#N/A</v>
      </c>
      <c r="J1135" s="56" t="e">
        <f>H1135*$E$1062/I1135</f>
        <v>#N/A</v>
      </c>
      <c r="K1135" s="56"/>
      <c r="L1135" s="38" t="e">
        <f>VLOOKUP($G1135,[1]食材檔!$B$1:$I$65536,4,FALSE)</f>
        <v>#N/A</v>
      </c>
      <c r="M1135" s="38" t="e">
        <f>VLOOKUP($G1135,[1]食材檔!$B$1:$I$65536,7,FALSE)</f>
        <v>#N/A</v>
      </c>
      <c r="N1135" s="38" t="e">
        <f>VLOOKUP($G1135,[1]食材檔!$B$1:$I$65536,8,FALSE)</f>
        <v>#N/A</v>
      </c>
      <c r="O1135" s="41" t="e">
        <f>H1135/M1135</f>
        <v>#N/A</v>
      </c>
      <c r="P1135" s="42" t="e">
        <f>VLOOKUP($G1135,[1]食材檔!$B$1:$M$65536,11,FALSE)/100*H1135</f>
        <v>#N/A</v>
      </c>
    </row>
    <row r="1136" spans="4:22">
      <c r="E1136" s="38"/>
      <c r="F1136" s="39"/>
      <c r="G1136" s="39" t="e">
        <f>VLOOKUP($E$1086,[1]明細總表!$C$1:$AB$65536,11,FALSE)</f>
        <v>#N/A</v>
      </c>
      <c r="H1136" s="39" t="e">
        <f>VLOOKUP($E$1086,[1]明細總表!$C$1:$AB$65536,12,FALSE)</f>
        <v>#N/A</v>
      </c>
      <c r="I1136" s="38" t="e">
        <f>VLOOKUP($G1136,[1]食材檔!$B$1:$I$65536,3,FALSE)</f>
        <v>#N/A</v>
      </c>
      <c r="J1136" s="56" t="e">
        <f>H1136*$E$1062/I1136</f>
        <v>#N/A</v>
      </c>
      <c r="K1136" s="56"/>
      <c r="L1136" s="38" t="e">
        <f>VLOOKUP($G1136,[1]食材檔!$B$1:$I$65536,4,FALSE)</f>
        <v>#N/A</v>
      </c>
      <c r="M1136" s="38" t="e">
        <f>VLOOKUP($G1136,[1]食材檔!$B$1:$I$65536,7,FALSE)</f>
        <v>#N/A</v>
      </c>
      <c r="N1136" s="38" t="e">
        <f>VLOOKUP($G1136,[1]食材檔!$B$1:$I$65536,8,FALSE)</f>
        <v>#N/A</v>
      </c>
      <c r="O1136" s="41" t="e">
        <f>H1136/M1136</f>
        <v>#N/A</v>
      </c>
      <c r="P1136" s="42" t="e">
        <f>VLOOKUP($G1136,[1]食材檔!$B$1:$M$65536,11,FALSE)/100*H1136</f>
        <v>#N/A</v>
      </c>
    </row>
    <row r="1137" spans="4:16">
      <c r="D1137" s="13" t="e">
        <f>SUM(H1137:H1146)</f>
        <v>#N/A</v>
      </c>
      <c r="E1137" s="52" t="e">
        <f>VLOOKUP(G1108,[1]麗山菜單!B27:H27,7,FALSE)</f>
        <v>#N/A</v>
      </c>
      <c r="F1137" s="53" t="e">
        <f>VLOOKUP($E$1137,[1]明細總表!$C$1:$AB$65536,2,FALSE)</f>
        <v>#N/A</v>
      </c>
      <c r="G1137" s="53" t="e">
        <f>VLOOKUP($E$1137,[1]明細總表!$C$1:$AB$65536,3,FALSE)</f>
        <v>#N/A</v>
      </c>
      <c r="H1137" s="53" t="e">
        <f>VLOOKUP($E$1137,[1]明細總表!$C$1:$AB$65536,4,FALSE)</f>
        <v>#N/A</v>
      </c>
      <c r="I1137" s="52" t="e">
        <f>VLOOKUP($G1137,[1]食材檔!$B$1:$I$65536,3,FALSE)</f>
        <v>#N/A</v>
      </c>
      <c r="J1137" s="54" t="e">
        <f>H1137*$E$1108/I1137</f>
        <v>#N/A</v>
      </c>
      <c r="K1137" s="54"/>
      <c r="L1137" s="52" t="e">
        <f>VLOOKUP($G1137,[1]食材檔!$B$1:$I$65536,4,FALSE)</f>
        <v>#N/A</v>
      </c>
      <c r="M1137" s="52" t="e">
        <f>VLOOKUP($G1137,[1]食材檔!$B$1:$I$65536,7,FALSE)</f>
        <v>#N/A</v>
      </c>
      <c r="N1137" s="52" t="e">
        <f>VLOOKUP($G1137,[1]食材檔!$B$1:$I$65536,8,FALSE)</f>
        <v>#N/A</v>
      </c>
      <c r="O1137" s="55" t="e">
        <f t="shared" si="61"/>
        <v>#N/A</v>
      </c>
      <c r="P1137" s="42" t="e">
        <f>VLOOKUP($G1137,[1]食材檔!$B$1:$M$65536,11,FALSE)/100*H1137</f>
        <v>#N/A</v>
      </c>
    </row>
    <row r="1138" spans="4:16">
      <c r="E1138" s="52"/>
      <c r="F1138" s="53"/>
      <c r="G1138" s="53" t="e">
        <f>VLOOKUP($E$1137,[1]明細總表!$C$1:$AB$65536,5,FALSE)</f>
        <v>#N/A</v>
      </c>
      <c r="H1138" s="53" t="e">
        <f>VLOOKUP($E$1137,[1]明細總表!$C$1:$AB$65536,6,FALSE)</f>
        <v>#N/A</v>
      </c>
      <c r="I1138" s="52" t="e">
        <f>VLOOKUP($G1138,[1]食材檔!$B$1:$I$65536,3,FALSE)</f>
        <v>#N/A</v>
      </c>
      <c r="J1138" s="54" t="e">
        <f>H1138*$E$1108/I1138</f>
        <v>#N/A</v>
      </c>
      <c r="K1138" s="54"/>
      <c r="L1138" s="52" t="e">
        <f>VLOOKUP($G1138,[1]食材檔!$B$1:$I$65536,4,FALSE)</f>
        <v>#N/A</v>
      </c>
      <c r="M1138" s="52" t="e">
        <f>VLOOKUP($G1138,[1]食材檔!$B$1:$I$65536,7,FALSE)</f>
        <v>#N/A</v>
      </c>
      <c r="N1138" s="52" t="e">
        <f>VLOOKUP($G1138,[1]食材檔!$B$1:$I$65536,8,FALSE)</f>
        <v>#N/A</v>
      </c>
      <c r="O1138" s="55" t="e">
        <f t="shared" si="61"/>
        <v>#N/A</v>
      </c>
      <c r="P1138" s="42" t="e">
        <f>VLOOKUP($G1138,[1]食材檔!$B$1:$M$65536,11,FALSE)/100*H1138</f>
        <v>#N/A</v>
      </c>
    </row>
    <row r="1139" spans="4:16">
      <c r="E1139" s="52"/>
      <c r="F1139" s="53"/>
      <c r="G1139" s="53" t="e">
        <f>VLOOKUP($E$1137,[1]明細總表!$C$1:$AB$65536,7,FALSE)</f>
        <v>#N/A</v>
      </c>
      <c r="H1139" s="53" t="e">
        <f>VLOOKUP($E$1091,[1]明細總表!$C$1:$AB$65536,8,FALSE)</f>
        <v>#N/A</v>
      </c>
      <c r="I1139" s="52" t="e">
        <f>VLOOKUP($G1139,[1]食材檔!$B$1:$I$65536,3,FALSE)</f>
        <v>#N/A</v>
      </c>
      <c r="J1139" s="54" t="e">
        <f t="shared" ref="J1139:J1146" si="62">H1139*$E$1108/I1139</f>
        <v>#N/A</v>
      </c>
      <c r="K1139" s="54"/>
      <c r="L1139" s="52" t="e">
        <f>VLOOKUP($G1139,[1]食材檔!$B$1:$I$65536,4,FALSE)</f>
        <v>#N/A</v>
      </c>
      <c r="M1139" s="52" t="e">
        <f>VLOOKUP($G1139,[1]食材檔!$B$1:$I$65536,7,FALSE)</f>
        <v>#N/A</v>
      </c>
      <c r="N1139" s="52" t="e">
        <f>VLOOKUP($G1139,[1]食材檔!$B$1:$I$65536,8,FALSE)</f>
        <v>#N/A</v>
      </c>
      <c r="O1139" s="55" t="e">
        <f t="shared" si="61"/>
        <v>#N/A</v>
      </c>
      <c r="P1139" s="42" t="e">
        <f>VLOOKUP($G1139,[1]食材檔!$B$1:$M$65536,11,FALSE)/100*H1139</f>
        <v>#N/A</v>
      </c>
    </row>
    <row r="1140" spans="4:16">
      <c r="E1140" s="52"/>
      <c r="F1140" s="53"/>
      <c r="G1140" s="53" t="e">
        <f>VLOOKUP($E$1137,[1]明細總表!$C$1:$AB$65536,9,FALSE)</f>
        <v>#N/A</v>
      </c>
      <c r="H1140" s="53" t="e">
        <f>VLOOKUP($E$1091,[1]明細總表!$C$1:$AB$65536,10,FALSE)</f>
        <v>#N/A</v>
      </c>
      <c r="I1140" s="52" t="e">
        <f>VLOOKUP($G1140,[1]食材檔!$B$1:$I$65536,3,FALSE)</f>
        <v>#N/A</v>
      </c>
      <c r="J1140" s="54" t="e">
        <f t="shared" si="62"/>
        <v>#N/A</v>
      </c>
      <c r="K1140" s="54"/>
      <c r="L1140" s="52" t="e">
        <f>VLOOKUP($G1140,[1]食材檔!$B$1:$I$65536,4,FALSE)</f>
        <v>#N/A</v>
      </c>
      <c r="M1140" s="52" t="e">
        <f>VLOOKUP($G1140,[1]食材檔!$B$1:$I$65536,7,FALSE)</f>
        <v>#N/A</v>
      </c>
      <c r="N1140" s="52" t="e">
        <f>VLOOKUP($G1140,[1]食材檔!$B$1:$I$65536,8,FALSE)</f>
        <v>#N/A</v>
      </c>
      <c r="O1140" s="55" t="e">
        <f t="shared" si="61"/>
        <v>#N/A</v>
      </c>
      <c r="P1140" s="42" t="e">
        <f>VLOOKUP($G1140,[1]食材檔!$B$1:$M$65536,11,FALSE)/100*H1140</f>
        <v>#N/A</v>
      </c>
    </row>
    <row r="1141" spans="4:16">
      <c r="E1141" s="52"/>
      <c r="F1141" s="53"/>
      <c r="G1141" s="53" t="e">
        <f>VLOOKUP($E$1137,[1]明細總表!$C$1:$AB$65536,11,FALSE)</f>
        <v>#N/A</v>
      </c>
      <c r="H1141" s="53" t="e">
        <f>VLOOKUP($E$1091,[1]明細總表!$C$1:$AB$65536,12,FALSE)</f>
        <v>#N/A</v>
      </c>
      <c r="I1141" s="52" t="e">
        <f>VLOOKUP($G1141,[1]食材檔!$B$1:$I$65536,3,FALSE)</f>
        <v>#N/A</v>
      </c>
      <c r="J1141" s="54" t="e">
        <f t="shared" si="62"/>
        <v>#N/A</v>
      </c>
      <c r="K1141" s="54"/>
      <c r="L1141" s="52" t="e">
        <f>VLOOKUP($G1141,[1]食材檔!$B$1:$I$65536,4,FALSE)</f>
        <v>#N/A</v>
      </c>
      <c r="M1141" s="52" t="e">
        <f>VLOOKUP($G1141,[1]食材檔!$B$1:$I$65536,7,FALSE)</f>
        <v>#N/A</v>
      </c>
      <c r="N1141" s="52" t="e">
        <f>VLOOKUP($G1141,[1]食材檔!$B$1:$I$65536,8,FALSE)</f>
        <v>#N/A</v>
      </c>
      <c r="O1141" s="55" t="e">
        <f t="shared" si="61"/>
        <v>#N/A</v>
      </c>
      <c r="P1141" s="42" t="e">
        <f>VLOOKUP($G1141,[1]食材檔!$B$1:$M$65536,11,FALSE)/100*H1141</f>
        <v>#N/A</v>
      </c>
    </row>
    <row r="1142" spans="4:16">
      <c r="E1142" s="52"/>
      <c r="F1142" s="53"/>
      <c r="G1142" s="53" t="e">
        <f>VLOOKUP($E$1137,[1]明細總表!$C$1:$AB$65536,13,FALSE)</f>
        <v>#N/A</v>
      </c>
      <c r="H1142" s="53" t="e">
        <f>VLOOKUP($E$1091,[1]明細總表!$C$1:$AB$65536,14,FALSE)</f>
        <v>#N/A</v>
      </c>
      <c r="I1142" s="52" t="e">
        <f>VLOOKUP($G1142,[1]食材檔!$B$1:$I$65536,3,FALSE)</f>
        <v>#N/A</v>
      </c>
      <c r="J1142" s="54" t="e">
        <f t="shared" si="62"/>
        <v>#N/A</v>
      </c>
      <c r="K1142" s="54"/>
      <c r="L1142" s="52" t="e">
        <f>VLOOKUP($G1142,[1]食材檔!$B$1:$I$65536,4,FALSE)</f>
        <v>#N/A</v>
      </c>
      <c r="M1142" s="52" t="e">
        <f>VLOOKUP($G1142,[1]食材檔!$B$1:$I$65536,7,FALSE)</f>
        <v>#N/A</v>
      </c>
      <c r="N1142" s="52" t="e">
        <f>VLOOKUP($G1142,[1]食材檔!$B$1:$I$65536,8,FALSE)</f>
        <v>#N/A</v>
      </c>
      <c r="O1142" s="55" t="e">
        <f t="shared" si="61"/>
        <v>#N/A</v>
      </c>
      <c r="P1142" s="42" t="e">
        <f>VLOOKUP($G1142,[1]食材檔!$B$1:$M$65536,11,FALSE)/100*H1142</f>
        <v>#N/A</v>
      </c>
    </row>
    <row r="1143" spans="4:16">
      <c r="E1143" s="52"/>
      <c r="F1143" s="53"/>
      <c r="G1143" s="53" t="e">
        <f>VLOOKUP($E$1137,[1]明細總表!$C$1:$AB$65536,15,FALSE)</f>
        <v>#N/A</v>
      </c>
      <c r="H1143" s="53" t="e">
        <f>VLOOKUP($E$1091,[1]明細總表!$C$1:$AB$65536,16,FALSE)</f>
        <v>#N/A</v>
      </c>
      <c r="I1143" s="52" t="e">
        <f>VLOOKUP($G1143,[1]食材檔!$B$1:$I$65536,3,FALSE)</f>
        <v>#N/A</v>
      </c>
      <c r="J1143" s="54" t="e">
        <f t="shared" si="62"/>
        <v>#N/A</v>
      </c>
      <c r="K1143" s="54"/>
      <c r="L1143" s="52" t="e">
        <f>VLOOKUP($G1143,[1]食材檔!$B$1:$I$65536,4,FALSE)</f>
        <v>#N/A</v>
      </c>
      <c r="M1143" s="52" t="e">
        <f>VLOOKUP($G1143,[1]食材檔!$B$1:$I$65536,7,FALSE)</f>
        <v>#N/A</v>
      </c>
      <c r="N1143" s="52" t="e">
        <f>VLOOKUP($G1143,[1]食材檔!$B$1:$I$65536,8,FALSE)</f>
        <v>#N/A</v>
      </c>
      <c r="O1143" s="55" t="e">
        <f t="shared" si="61"/>
        <v>#N/A</v>
      </c>
      <c r="P1143" s="42" t="e">
        <f>VLOOKUP($G1143,[1]食材檔!$B$1:$M$65536,11,FALSE)/100*H1143</f>
        <v>#N/A</v>
      </c>
    </row>
    <row r="1144" spans="4:16">
      <c r="E1144" s="52"/>
      <c r="F1144" s="53"/>
      <c r="G1144" s="53" t="e">
        <f>VLOOKUP($E$1137,[1]明細總表!$C$1:$AB$65536,17,FALSE)</f>
        <v>#N/A</v>
      </c>
      <c r="H1144" s="53" t="e">
        <f>VLOOKUP($E$1091,[1]明細總表!$C$1:$AB$65536,18,FALSE)</f>
        <v>#N/A</v>
      </c>
      <c r="I1144" s="52" t="e">
        <f>VLOOKUP($G1144,[1]食材檔!$B$1:$I$65536,3,FALSE)</f>
        <v>#N/A</v>
      </c>
      <c r="J1144" s="54" t="e">
        <f t="shared" si="62"/>
        <v>#N/A</v>
      </c>
      <c r="K1144" s="54"/>
      <c r="L1144" s="52" t="e">
        <f>VLOOKUP($G1144,[1]食材檔!$B$1:$I$65536,4,FALSE)</f>
        <v>#N/A</v>
      </c>
      <c r="M1144" s="52" t="e">
        <f>VLOOKUP($G1144,[1]食材檔!$B$1:$I$65536,7,FALSE)</f>
        <v>#N/A</v>
      </c>
      <c r="N1144" s="52" t="e">
        <f>VLOOKUP($G1144,[1]食材檔!$B$1:$I$65536,8,FALSE)</f>
        <v>#N/A</v>
      </c>
      <c r="O1144" s="55" t="e">
        <f t="shared" si="61"/>
        <v>#N/A</v>
      </c>
      <c r="P1144" s="42" t="e">
        <f>VLOOKUP($G1144,[1]食材檔!$B$1:$M$65536,11,FALSE)/100*H1144</f>
        <v>#N/A</v>
      </c>
    </row>
    <row r="1145" spans="4:16">
      <c r="E1145" s="52"/>
      <c r="F1145" s="53"/>
      <c r="G1145" s="53" t="e">
        <f>VLOOKUP($E$1137,[1]明細總表!$C$1:$AB$65536,19,FALSE)</f>
        <v>#N/A</v>
      </c>
      <c r="H1145" s="53" t="e">
        <f>VLOOKUP($E$1091,[1]明細總表!$C$1:$AB$65536,20,FALSE)</f>
        <v>#N/A</v>
      </c>
      <c r="I1145" s="52" t="e">
        <f>VLOOKUP($G1145,[1]食材檔!$B$1:$I$65536,3,FALSE)</f>
        <v>#N/A</v>
      </c>
      <c r="J1145" s="54" t="e">
        <f t="shared" si="62"/>
        <v>#N/A</v>
      </c>
      <c r="K1145" s="54"/>
      <c r="L1145" s="52" t="e">
        <f>VLOOKUP($G1145,[1]食材檔!$B$1:$I$65536,4,FALSE)</f>
        <v>#N/A</v>
      </c>
      <c r="M1145" s="52" t="e">
        <f>VLOOKUP($G1145,[1]食材檔!$B$1:$I$65536,7,FALSE)</f>
        <v>#N/A</v>
      </c>
      <c r="N1145" s="52" t="e">
        <f>VLOOKUP($G1145,[1]食材檔!$B$1:$I$65536,8,FALSE)</f>
        <v>#N/A</v>
      </c>
      <c r="O1145" s="55" t="e">
        <f t="shared" si="61"/>
        <v>#N/A</v>
      </c>
      <c r="P1145" s="42" t="e">
        <f>VLOOKUP($G1145,[1]食材檔!$B$1:$M$65536,11,FALSE)/100*H1145</f>
        <v>#N/A</v>
      </c>
    </row>
    <row r="1146" spans="4:16">
      <c r="E1146" s="52"/>
      <c r="F1146" s="53"/>
      <c r="G1146" s="53" t="e">
        <f>VLOOKUP($E$1137,[1]明細總表!$C$1:$AB$65536,21,FALSE)</f>
        <v>#N/A</v>
      </c>
      <c r="H1146" s="53" t="e">
        <f>VLOOKUP($E$1091,[1]明細總表!$C$1:$AB$65536,22,FALSE)</f>
        <v>#N/A</v>
      </c>
      <c r="I1146" s="52" t="e">
        <f>VLOOKUP($G1146,[1]食材檔!$B$1:$I$65536,3,FALSE)</f>
        <v>#N/A</v>
      </c>
      <c r="J1146" s="54" t="e">
        <f t="shared" si="62"/>
        <v>#N/A</v>
      </c>
      <c r="K1146" s="54"/>
      <c r="L1146" s="52" t="e">
        <f>VLOOKUP($G1146,[1]食材檔!$B$1:$I$65536,4,FALSE)</f>
        <v>#N/A</v>
      </c>
      <c r="M1146" s="52" t="e">
        <f>VLOOKUP($G1146,[1]食材檔!$B$1:$I$65536,7,FALSE)</f>
        <v>#N/A</v>
      </c>
      <c r="N1146" s="52" t="e">
        <f>VLOOKUP($G1146,[1]食材檔!$B$1:$I$65536,8,FALSE)</f>
        <v>#N/A</v>
      </c>
      <c r="O1146" s="55" t="e">
        <f t="shared" si="61"/>
        <v>#N/A</v>
      </c>
      <c r="P1146" s="42" t="e">
        <f>VLOOKUP($G1146,[1]食材檔!$B$1:$M$65536,11,FALSE)/100*H1146</f>
        <v>#N/A</v>
      </c>
    </row>
    <row r="1147" spans="4:16">
      <c r="D1147" s="13" t="e">
        <f>SUM(H1147:H1149)</f>
        <v>#N/A</v>
      </c>
      <c r="E1147" s="38" t="e">
        <f>VLOOKUP(G1108,[1]麗山菜單!B27:H27,3,FALSE)</f>
        <v>#N/A</v>
      </c>
      <c r="F1147" s="39" t="e">
        <f>VLOOKUP($E$1147,[1]明細總表!$C$1:$AB$65536,2,FALSE)</f>
        <v>#N/A</v>
      </c>
      <c r="G1147" s="39" t="e">
        <f>VLOOKUP($E$1147,[1]明細總表!$C$1:$AB$65536,3,FALSE)</f>
        <v>#N/A</v>
      </c>
      <c r="H1147" s="39" t="e">
        <f>VLOOKUP($E$1147,[1]明細總表!$C$1:$AB$65536,4,FALSE)</f>
        <v>#N/A</v>
      </c>
      <c r="I1147" s="38" t="e">
        <f>VLOOKUP($G1147,[1]食材檔!$B$1:$I$65536,3,FALSE)</f>
        <v>#N/A</v>
      </c>
      <c r="J1147" s="56" t="e">
        <f>H1147*$E$1062/I1147</f>
        <v>#N/A</v>
      </c>
      <c r="K1147" s="56"/>
      <c r="L1147" s="38" t="e">
        <f>VLOOKUP($G1147,[1]食材檔!$B$1:$I$65536,4,FALSE)</f>
        <v>#N/A</v>
      </c>
      <c r="M1147" s="38" t="e">
        <f>VLOOKUP($G1147,[1]食材檔!$B$1:$I$65536,7,FALSE)</f>
        <v>#N/A</v>
      </c>
      <c r="N1147" s="38" t="e">
        <f>VLOOKUP($G1147,[1]食材檔!$B$1:$I$65536,8,FALSE)</f>
        <v>#N/A</v>
      </c>
      <c r="O1147" s="41" t="e">
        <f t="shared" si="61"/>
        <v>#N/A</v>
      </c>
      <c r="P1147" s="42" t="e">
        <f>VLOOKUP($G1147,[1]食材檔!$B$1:$M$65536,11,FALSE)/100*H1147</f>
        <v>#N/A</v>
      </c>
    </row>
    <row r="1148" spans="4:16">
      <c r="E1148" s="38"/>
      <c r="F1148" s="39"/>
      <c r="G1148" s="39" t="e">
        <f>VLOOKUP($E$1147,[1]明細總表!$C$1:$AB$65536,5,FALSE)</f>
        <v>#N/A</v>
      </c>
      <c r="H1148" s="39" t="e">
        <f>VLOOKUP($E$1147,[1]明細總表!$C$1:$AB$65536,6,FALSE)</f>
        <v>#N/A</v>
      </c>
      <c r="I1148" s="38" t="e">
        <f>VLOOKUP($G1148,[1]食材檔!$B$1:$I$65536,3,FALSE)</f>
        <v>#N/A</v>
      </c>
      <c r="J1148" s="56" t="e">
        <f>H1148*$E$1062/I1148</f>
        <v>#N/A</v>
      </c>
      <c r="K1148" s="56"/>
      <c r="L1148" s="38" t="e">
        <f>VLOOKUP($G1148,[1]食材檔!$B$1:$I$65536,4,FALSE)</f>
        <v>#N/A</v>
      </c>
      <c r="M1148" s="38" t="e">
        <f>VLOOKUP($G1148,[1]食材檔!$B$1:$I$65536,7,FALSE)</f>
        <v>#N/A</v>
      </c>
      <c r="N1148" s="38" t="e">
        <f>VLOOKUP($G1148,[1]食材檔!$B$1:$I$65536,8,FALSE)</f>
        <v>#N/A</v>
      </c>
      <c r="O1148" s="41" t="e">
        <f t="shared" si="61"/>
        <v>#N/A</v>
      </c>
      <c r="P1148" s="42" t="e">
        <f>VLOOKUP($G1148,[1]食材檔!$B$1:$M$65536,11,FALSE)/100*H1148</f>
        <v>#N/A</v>
      </c>
    </row>
    <row r="1149" spans="4:16">
      <c r="E1149" s="38" t="s">
        <v>62</v>
      </c>
      <c r="F1149" s="39">
        <v>1</v>
      </c>
      <c r="G1149" s="39" t="s">
        <v>247</v>
      </c>
      <c r="H1149" s="39" t="e">
        <f>J1149*1000/E1108</f>
        <v>#N/A</v>
      </c>
      <c r="I1149" s="38"/>
      <c r="J1149" s="56"/>
      <c r="K1149" s="56"/>
      <c r="L1149" s="38" t="s">
        <v>190</v>
      </c>
      <c r="M1149" s="38">
        <v>5</v>
      </c>
      <c r="N1149" s="38">
        <v>6</v>
      </c>
      <c r="O1149" s="41" t="e">
        <f t="shared" si="61"/>
        <v>#N/A</v>
      </c>
      <c r="P1149" s="42" t="e">
        <f>VLOOKUP($G1149,[1]食材檔!$B$1:$M$65536,11,FALSE)/100*H1149</f>
        <v>#N/A</v>
      </c>
    </row>
    <row r="1150" spans="4:16">
      <c r="E1150" s="52" t="s">
        <v>221</v>
      </c>
      <c r="F1150" s="53"/>
      <c r="G1150" s="53" t="s">
        <v>248</v>
      </c>
      <c r="H1150" s="52"/>
      <c r="I1150" s="52"/>
      <c r="J1150" s="54"/>
      <c r="K1150" s="54"/>
      <c r="L1150" s="52" t="s">
        <v>195</v>
      </c>
      <c r="M1150" s="52"/>
      <c r="N1150" s="52"/>
      <c r="O1150" s="55"/>
      <c r="P1150" s="42">
        <f>VLOOKUP($G1150,[1]食材檔!$B$1:$M$65536,11,FALSE)/100*H1150</f>
        <v>0</v>
      </c>
    </row>
    <row r="1151" spans="4:16">
      <c r="E1151" s="52"/>
      <c r="F1151" s="53"/>
      <c r="G1151" s="53" t="s">
        <v>249</v>
      </c>
      <c r="H1151" s="52"/>
      <c r="I1151" s="52"/>
      <c r="J1151" s="54"/>
      <c r="K1151" s="54"/>
      <c r="L1151" s="52" t="s">
        <v>250</v>
      </c>
      <c r="M1151" s="52"/>
      <c r="N1151" s="52"/>
      <c r="O1151" s="55"/>
      <c r="P1151" s="42" t="e">
        <f>VLOOKUP($G1151,[1]食材檔!$B$1:$M$65536,11,FALSE)/100*H1151</f>
        <v>#N/A</v>
      </c>
    </row>
    <row r="1152" spans="4:16">
      <c r="E1152" s="52"/>
      <c r="F1152" s="53"/>
      <c r="G1152" s="53" t="s">
        <v>251</v>
      </c>
      <c r="H1152" s="52"/>
      <c r="I1152" s="52"/>
      <c r="J1152" s="54"/>
      <c r="K1152" s="54"/>
      <c r="L1152" s="52" t="s">
        <v>227</v>
      </c>
      <c r="M1152" s="52"/>
      <c r="N1152" s="52"/>
      <c r="O1152" s="55"/>
      <c r="P1152" s="42">
        <f>VLOOKUP($G1152,[1]食材檔!$B$1:$M$65536,11,FALSE)/100*H1152</f>
        <v>0</v>
      </c>
    </row>
    <row r="1153" spans="4:21">
      <c r="D1153" s="16"/>
      <c r="E1153" s="19" t="e">
        <f>VLOOKUP($H$1062,[1]人數!$L$1:$S$65536,6,FALSE)</f>
        <v>#N/A</v>
      </c>
      <c r="F1153" s="20" t="e">
        <f>VLOOKUP($H$1062,[1]人數!$L$1:$S$65536,7,FALSE)</f>
        <v>#N/A</v>
      </c>
      <c r="G1153" s="21"/>
    </row>
    <row r="1154" spans="4:21">
      <c r="D1154" s="16"/>
      <c r="E1154" s="4" t="e">
        <f>VLOOKUP($H$1154,[1]人數!$L$1:$S$65536,8,FALSE)</f>
        <v>#N/A</v>
      </c>
      <c r="G1154" s="22">
        <f>[1]麗山菜單!B28</f>
        <v>0</v>
      </c>
      <c r="H1154" s="23" t="e">
        <f>VLOOKUP(G96,[1]麗山菜單!A28:I28,3,TRUE)</f>
        <v>#N/A</v>
      </c>
      <c r="J1154" s="24"/>
      <c r="K1154" s="24"/>
      <c r="L1154" s="13" t="e">
        <f>VLOOKUP(G1154,[1]麗山菜單!A28:I28,4,TRUE)</f>
        <v>#N/A</v>
      </c>
    </row>
    <row r="1155" spans="4:21">
      <c r="D1155" s="61" t="s">
        <v>196</v>
      </c>
      <c r="E1155" s="26" t="s">
        <v>252</v>
      </c>
      <c r="F1155" s="7" t="s">
        <v>253</v>
      </c>
      <c r="G1155" s="26" t="s">
        <v>231</v>
      </c>
      <c r="H1155" s="26" t="s">
        <v>254</v>
      </c>
      <c r="I1155" s="27" t="s">
        <v>255</v>
      </c>
      <c r="J1155" s="28" t="s">
        <v>256</v>
      </c>
      <c r="K1155" s="28"/>
      <c r="L1155" s="29" t="s">
        <v>257</v>
      </c>
      <c r="M1155" s="30" t="s">
        <v>258</v>
      </c>
      <c r="N1155" s="31" t="s">
        <v>259</v>
      </c>
      <c r="O1155" s="32" t="s">
        <v>205</v>
      </c>
      <c r="P1155" s="33" t="s">
        <v>260</v>
      </c>
      <c r="Q1155" s="13" t="s">
        <v>261</v>
      </c>
      <c r="R1155" s="43">
        <f>SUMIFS(O1156:O1195,N1156:N1195,1)</f>
        <v>0</v>
      </c>
      <c r="S1155" s="35" t="s">
        <v>208</v>
      </c>
      <c r="T1155" s="36">
        <f>R1155*2+R1156*7+R1157*1+R1160*8</f>
        <v>0</v>
      </c>
      <c r="U1155" s="37" t="e">
        <f>T1155*4/T1158</f>
        <v>#N/A</v>
      </c>
    </row>
    <row r="1156" spans="4:21">
      <c r="D1156" s="13" t="e">
        <f>SUM(H1156:H1166)</f>
        <v>#N/A</v>
      </c>
      <c r="E1156" s="38" t="e">
        <f>VLOOKUP(G1154,[1]麗山菜單!B28:H28,4,FALSE)</f>
        <v>#N/A</v>
      </c>
      <c r="F1156" s="39" t="e">
        <f>VLOOKUP($E$1156,[1]明細總表!$C$1:$AB$65536,2,FALSE)</f>
        <v>#N/A</v>
      </c>
      <c r="G1156" s="39" t="e">
        <f>VLOOKUP($E$1156,[1]明細總表!$C$1:$AB$65536,3,FALSE)</f>
        <v>#N/A</v>
      </c>
      <c r="H1156" s="39" t="e">
        <f>VLOOKUP($E$1156,[1]明細總表!$C$1:$AB$65536,4,FALSE)</f>
        <v>#N/A</v>
      </c>
      <c r="I1156" s="38" t="e">
        <f>VLOOKUP($G1156,[1]食材檔!$B$1:$I$65536,3,FALSE)</f>
        <v>#N/A</v>
      </c>
      <c r="J1156" s="56" t="e">
        <f>H1156*$E$1154/I1156</f>
        <v>#N/A</v>
      </c>
      <c r="K1156" s="56"/>
      <c r="L1156" s="38" t="e">
        <f>VLOOKUP($G1156,[1]食材檔!$B$1:$I$65536,4,FALSE)</f>
        <v>#N/A</v>
      </c>
      <c r="M1156" s="38" t="e">
        <f>VLOOKUP($G1156,[1]食材檔!$B$1:$I$65536,7,FALSE)</f>
        <v>#N/A</v>
      </c>
      <c r="N1156" s="38" t="e">
        <f>VLOOKUP($G1156,[1]食材檔!$B$1:$I$65536,8,FALSE)</f>
        <v>#N/A</v>
      </c>
      <c r="O1156" s="41" t="e">
        <f>H1156/M1156</f>
        <v>#N/A</v>
      </c>
      <c r="P1156" s="42" t="e">
        <f>VLOOKUP($G1156,[1]食材檔!$B$1:$M$65536,11,FALSE)/100*H1156</f>
        <v>#N/A</v>
      </c>
      <c r="Q1156" s="13" t="s">
        <v>262</v>
      </c>
      <c r="R1156" s="46">
        <f>SUMIFS(O1156:O1195,N1156:N1195,2)</f>
        <v>0</v>
      </c>
      <c r="S1156" s="35" t="s">
        <v>263</v>
      </c>
      <c r="T1156" s="44" t="e">
        <f>R1156*5+R1159*5+R1160*8</f>
        <v>#N/A</v>
      </c>
      <c r="U1156" s="37" t="e">
        <f>T1156*9/T1158</f>
        <v>#N/A</v>
      </c>
    </row>
    <row r="1157" spans="4:21">
      <c r="E1157" s="38"/>
      <c r="F1157" s="39"/>
      <c r="G1157" s="39" t="e">
        <f>VLOOKUP($E$1156,[1]明細總表!$C$1:$AB$65536,5,FALSE)</f>
        <v>#N/A</v>
      </c>
      <c r="H1157" s="39" t="e">
        <f>VLOOKUP($E$1156,[1]明細總表!$C$1:$AB$65536,6,FALSE)</f>
        <v>#N/A</v>
      </c>
      <c r="I1157" s="38" t="e">
        <f>VLOOKUP($G1157,[1]食材檔!$B$1:$I$65536,3,FALSE)</f>
        <v>#N/A</v>
      </c>
      <c r="J1157" s="56" t="e">
        <f>H1157*$E$1062/I1157</f>
        <v>#N/A</v>
      </c>
      <c r="K1157" s="56"/>
      <c r="L1157" s="38" t="e">
        <f>VLOOKUP($G1157,[1]食材檔!$B$1:$I$65536,4,FALSE)</f>
        <v>#N/A</v>
      </c>
      <c r="M1157" s="38" t="e">
        <f>VLOOKUP($G1157,[1]食材檔!$B$1:$I$65536,7,FALSE)</f>
        <v>#N/A</v>
      </c>
      <c r="N1157" s="38" t="e">
        <f>VLOOKUP($G1157,[1]食材檔!$B$1:$I$65536,8,FALSE)</f>
        <v>#N/A</v>
      </c>
      <c r="O1157" s="41" t="e">
        <f t="shared" ref="O1157:O1195" si="63">H1157/M1157</f>
        <v>#N/A</v>
      </c>
      <c r="P1157" s="42" t="e">
        <f>VLOOKUP($G1157,[1]食材檔!$B$1:$M$65536,11,FALSE)/100*H1157</f>
        <v>#N/A</v>
      </c>
      <c r="Q1157" s="13" t="s">
        <v>264</v>
      </c>
      <c r="R1157" s="46">
        <f>SUMIFS(O1156:O1195,N1156:N1195,3)</f>
        <v>0</v>
      </c>
      <c r="S1157" s="35" t="s">
        <v>265</v>
      </c>
      <c r="T1157" s="44">
        <f>R1155*15+R1157*5+15+R1160*12</f>
        <v>15</v>
      </c>
      <c r="U1157" s="37" t="e">
        <f>T1157*4/T1158</f>
        <v>#N/A</v>
      </c>
    </row>
    <row r="1158" spans="4:21">
      <c r="E1158" s="38"/>
      <c r="F1158" s="39"/>
      <c r="G1158" s="39" t="e">
        <f>VLOOKUP($E$1156,[1]明細總表!$C$1:$AB$65536,7,FALSE)</f>
        <v>#N/A</v>
      </c>
      <c r="H1158" s="39" t="e">
        <f>VLOOKUP($E$1156,[1]明細總表!$C$1:$AB$65536,8,FALSE)</f>
        <v>#N/A</v>
      </c>
      <c r="I1158" s="38" t="e">
        <f>VLOOKUP($G1158,[1]食材檔!$B$1:$I$65536,3,FALSE)</f>
        <v>#N/A</v>
      </c>
      <c r="J1158" s="56" t="e">
        <f>H1158*$E$1062/I1158</f>
        <v>#N/A</v>
      </c>
      <c r="K1158" s="56"/>
      <c r="L1158" s="38" t="e">
        <f>VLOOKUP($G1158,[1]食材檔!$B$1:$I$65536,4,FALSE)</f>
        <v>#N/A</v>
      </c>
      <c r="M1158" s="38" t="e">
        <f>VLOOKUP($G1158,[1]食材檔!$B$1:$I$65536,7,FALSE)</f>
        <v>#N/A</v>
      </c>
      <c r="N1158" s="38" t="e">
        <f>VLOOKUP($G1158,[1]食材檔!$B$1:$I$65536,8,FALSE)</f>
        <v>#N/A</v>
      </c>
      <c r="O1158" s="41" t="e">
        <f t="shared" si="63"/>
        <v>#N/A</v>
      </c>
      <c r="P1158" s="42" t="e">
        <f>VLOOKUP($G1158,[1]食材檔!$B$1:$M$65536,11,FALSE)/100*H1158</f>
        <v>#N/A</v>
      </c>
      <c r="Q1158" s="13" t="s">
        <v>266</v>
      </c>
      <c r="R1158" s="46">
        <f>SUMIFS(O1156:O1195,N1156:N1195,4)+1</f>
        <v>1</v>
      </c>
      <c r="S1158" s="47" t="s">
        <v>267</v>
      </c>
      <c r="T1158" s="44" t="e">
        <f>T1155*4+T1156*9+T1157*4</f>
        <v>#N/A</v>
      </c>
      <c r="U1158" s="37" t="e">
        <f>U1155+U1156+U1157</f>
        <v>#N/A</v>
      </c>
    </row>
    <row r="1159" spans="4:21">
      <c r="E1159" s="38"/>
      <c r="F1159" s="39"/>
      <c r="G1159" s="39" t="e">
        <f>VLOOKUP($E$1156,[1]明細總表!$C$1:$AB$65536,9,FALSE)</f>
        <v>#N/A</v>
      </c>
      <c r="H1159" s="39" t="e">
        <f>VLOOKUP($E$1156,[1]明細總表!$C$1:$AB$65536,10,FALSE)</f>
        <v>#N/A</v>
      </c>
      <c r="I1159" s="38" t="e">
        <f>VLOOKUP($G1159,[1]食材檔!$B$1:$I$65536,3,FALSE)</f>
        <v>#N/A</v>
      </c>
      <c r="J1159" s="56" t="e">
        <f t="shared" ref="J1159:J1165" si="64">H1159*$E$1062/I1159</f>
        <v>#N/A</v>
      </c>
      <c r="K1159" s="56"/>
      <c r="L1159" s="38" t="e">
        <f>VLOOKUP($G1159,[1]食材檔!$B$1:$I$65536,4,FALSE)</f>
        <v>#N/A</v>
      </c>
      <c r="M1159" s="38" t="e">
        <f>VLOOKUP($G1159,[1]食材檔!$B$1:$I$65536,7,FALSE)</f>
        <v>#N/A</v>
      </c>
      <c r="N1159" s="38" t="e">
        <f>VLOOKUP($G1159,[1]食材檔!$B$1:$I$65536,8,FALSE)</f>
        <v>#N/A</v>
      </c>
      <c r="O1159" s="41" t="e">
        <f t="shared" si="63"/>
        <v>#N/A</v>
      </c>
      <c r="P1159" s="42" t="e">
        <f>VLOOKUP($G1159,[1]食材檔!$B$1:$M$65536,11,FALSE)/100*H1159</f>
        <v>#N/A</v>
      </c>
      <c r="Q1159" s="13" t="s">
        <v>215</v>
      </c>
      <c r="R1159" s="46" t="e">
        <f>SUMIFS(O1156:O1195,N1156:N1195,6)</f>
        <v>#N/A</v>
      </c>
    </row>
    <row r="1160" spans="4:21">
      <c r="E1160" s="38"/>
      <c r="F1160" s="39"/>
      <c r="G1160" s="39" t="e">
        <f>VLOOKUP($E$1156,[1]明細總表!$C$1:$AB$65536,11,FALSE)</f>
        <v>#N/A</v>
      </c>
      <c r="H1160" s="39" t="e">
        <f>VLOOKUP($E$1156,[1]明細總表!$C$1:$AB$65536,12,FALSE)</f>
        <v>#N/A</v>
      </c>
      <c r="I1160" s="38" t="e">
        <f>VLOOKUP($G1160,[1]食材檔!$B$1:$I$65536,3,FALSE)</f>
        <v>#N/A</v>
      </c>
      <c r="J1160" s="56" t="e">
        <f>H1160*$E$1062/I1160</f>
        <v>#N/A</v>
      </c>
      <c r="K1160" s="56"/>
      <c r="L1160" s="38" t="e">
        <f>VLOOKUP($G1160,[1]食材檔!$B$1:$I$65536,4,FALSE)</f>
        <v>#N/A</v>
      </c>
      <c r="M1160" s="38" t="e">
        <f>VLOOKUP($G1160,[1]食材檔!$B$1:$I$65536,7,FALSE)</f>
        <v>#N/A</v>
      </c>
      <c r="N1160" s="38" t="e">
        <f>VLOOKUP($G1160,[1]食材檔!$B$1:$I$65536,8,FALSE)</f>
        <v>#N/A</v>
      </c>
      <c r="O1160" s="41" t="e">
        <f t="shared" si="63"/>
        <v>#N/A</v>
      </c>
      <c r="P1160" s="42" t="e">
        <f>VLOOKUP($G1160,[1]食材檔!$B$1:$M$65536,11,FALSE)/100*H1160</f>
        <v>#N/A</v>
      </c>
      <c r="Q1160" s="47" t="s">
        <v>268</v>
      </c>
      <c r="R1160" s="48">
        <f>SUMIFS(O1156:O1195,N1156:N1195,5)</f>
        <v>0</v>
      </c>
    </row>
    <row r="1161" spans="4:21">
      <c r="E1161" s="38"/>
      <c r="F1161" s="94"/>
      <c r="G1161" s="39" t="e">
        <f>VLOOKUP($E$1156,[1]明細總表!$C$1:$AB$65536,13,FALSE)</f>
        <v>#N/A</v>
      </c>
      <c r="H1161" s="39" t="e">
        <f>VLOOKUP($E$1156,[1]明細總表!$C$1:$AB$65536,14,FALSE)</f>
        <v>#N/A</v>
      </c>
      <c r="I1161" s="38" t="e">
        <f>VLOOKUP($G1161,[1]食材檔!$B$1:$I$65536,3,FALSE)</f>
        <v>#N/A</v>
      </c>
      <c r="J1161" s="56" t="e">
        <f t="shared" si="64"/>
        <v>#N/A</v>
      </c>
      <c r="K1161" s="56"/>
      <c r="L1161" s="38" t="e">
        <f>VLOOKUP($G1161,[1]食材檔!$B$1:$I$65536,4,FALSE)</f>
        <v>#N/A</v>
      </c>
      <c r="M1161" s="38" t="e">
        <f>VLOOKUP($G1161,[1]食材檔!$B$1:$I$65536,7,FALSE)</f>
        <v>#N/A</v>
      </c>
      <c r="N1161" s="38" t="e">
        <f>VLOOKUP($G1161,[1]食材檔!$B$1:$I$65536,8,FALSE)</f>
        <v>#N/A</v>
      </c>
      <c r="O1161" s="41" t="e">
        <f t="shared" si="63"/>
        <v>#N/A</v>
      </c>
      <c r="P1161" s="42" t="e">
        <f>VLOOKUP($G1161,[1]食材檔!$B$1:$M$65536,11,FALSE)/100*H1161</f>
        <v>#N/A</v>
      </c>
      <c r="Q1161" s="49" t="s">
        <v>73</v>
      </c>
      <c r="R1161" s="50" t="e">
        <f>SUM(P1156:P1199)</f>
        <v>#N/A</v>
      </c>
    </row>
    <row r="1162" spans="4:21">
      <c r="E1162" s="38"/>
      <c r="F1162" s="39"/>
      <c r="G1162" s="39" t="e">
        <f>VLOOKUP($E$1156,[1]明細總表!$C$1:$AB$65536,15,FALSE)</f>
        <v>#N/A</v>
      </c>
      <c r="H1162" s="39" t="e">
        <f>VLOOKUP($E$1156,[1]明細總表!$C$1:$AB$65536,16,FALSE)</f>
        <v>#N/A</v>
      </c>
      <c r="I1162" s="38" t="e">
        <f>VLOOKUP($G1162,[1]食材檔!$B$1:$I$65536,3,FALSE)</f>
        <v>#N/A</v>
      </c>
      <c r="J1162" s="56" t="e">
        <f t="shared" si="64"/>
        <v>#N/A</v>
      </c>
      <c r="K1162" s="56"/>
      <c r="L1162" s="38" t="e">
        <f>VLOOKUP($G1162,[1]食材檔!$B$1:$I$65536,4,FALSE)</f>
        <v>#N/A</v>
      </c>
      <c r="M1162" s="38" t="e">
        <f>VLOOKUP($G1162,[1]食材檔!$B$1:$I$65536,7,FALSE)</f>
        <v>#N/A</v>
      </c>
      <c r="N1162" s="38" t="e">
        <f>VLOOKUP($G1162,[1]食材檔!$B$1:$I$65536,8,FALSE)</f>
        <v>#N/A</v>
      </c>
      <c r="O1162" s="41" t="e">
        <f t="shared" si="63"/>
        <v>#N/A</v>
      </c>
      <c r="P1162" s="42" t="e">
        <f>VLOOKUP($G1162,[1]食材檔!$B$1:$M$65536,11,FALSE)/100*H1162</f>
        <v>#N/A</v>
      </c>
    </row>
    <row r="1163" spans="4:21">
      <c r="E1163" s="38"/>
      <c r="F1163" s="39"/>
      <c r="G1163" s="39" t="e">
        <f>VLOOKUP($E$1156,[1]明細總表!$C$1:$AB$65536,17,FALSE)</f>
        <v>#N/A</v>
      </c>
      <c r="H1163" s="39" t="e">
        <f>VLOOKUP($E$1156,[1]明細總表!$C$1:$AB$65536,18,FALSE)</f>
        <v>#N/A</v>
      </c>
      <c r="I1163" s="38" t="e">
        <f>VLOOKUP($G1163,[1]食材檔!$B$1:$I$65536,3,FALSE)</f>
        <v>#N/A</v>
      </c>
      <c r="J1163" s="56" t="e">
        <f t="shared" si="64"/>
        <v>#N/A</v>
      </c>
      <c r="K1163" s="56"/>
      <c r="L1163" s="38" t="e">
        <f>VLOOKUP($G1163,[1]食材檔!$B$1:$I$65536,4,FALSE)</f>
        <v>#N/A</v>
      </c>
      <c r="M1163" s="38" t="e">
        <f>VLOOKUP($G1163,[1]食材檔!$B$1:$I$65536,7,FALSE)</f>
        <v>#N/A</v>
      </c>
      <c r="N1163" s="38" t="e">
        <f>VLOOKUP($G1163,[1]食材檔!$B$1:$I$65536,8,FALSE)</f>
        <v>#N/A</v>
      </c>
      <c r="O1163" s="41" t="e">
        <f t="shared" si="63"/>
        <v>#N/A</v>
      </c>
      <c r="P1163" s="42" t="e">
        <f>VLOOKUP($G1163,[1]食材檔!$B$1:$M$65536,11,FALSE)/100*H1163</f>
        <v>#N/A</v>
      </c>
    </row>
    <row r="1164" spans="4:21">
      <c r="E1164" s="38"/>
      <c r="F1164" s="39"/>
      <c r="G1164" s="9" t="e">
        <f>VLOOKUP($E$1156,[1]明細總表!$C$1:$AB$65536,19,FALSE)</f>
        <v>#N/A</v>
      </c>
      <c r="H1164" s="39" t="e">
        <f>VLOOKUP($E$1156,[1]明細總表!$C$1:$AB$65536,20,FALSE)</f>
        <v>#N/A</v>
      </c>
      <c r="I1164" s="38" t="e">
        <f>VLOOKUP($G1164,[1]食材檔!$B$1:$I$65536,3,FALSE)</f>
        <v>#N/A</v>
      </c>
      <c r="J1164" s="56" t="e">
        <f t="shared" si="64"/>
        <v>#N/A</v>
      </c>
      <c r="K1164" s="56"/>
      <c r="L1164" s="38" t="e">
        <f>VLOOKUP($G1164,[1]食材檔!$B$1:$I$65536,4,FALSE)</f>
        <v>#N/A</v>
      </c>
      <c r="M1164" s="38" t="e">
        <f>VLOOKUP($G1164,[1]食材檔!$B$1:$I$65536,7,FALSE)</f>
        <v>#N/A</v>
      </c>
      <c r="N1164" s="38" t="e">
        <f>VLOOKUP($G1164,[1]食材檔!$B$1:$I$65536,8,FALSE)</f>
        <v>#N/A</v>
      </c>
      <c r="O1164" s="41" t="e">
        <f t="shared" si="63"/>
        <v>#N/A</v>
      </c>
      <c r="P1164" s="42" t="e">
        <f>VLOOKUP($G1164,[1]食材檔!$B$1:$M$65536,11,FALSE)/100*H1164</f>
        <v>#N/A</v>
      </c>
    </row>
    <row r="1165" spans="4:21">
      <c r="E1165" s="38"/>
      <c r="F1165" s="39"/>
      <c r="G1165" s="9" t="e">
        <f>VLOOKUP($E$1156,[1]明細總表!$C$1:$AB$65536,21,FALSE)</f>
        <v>#N/A</v>
      </c>
      <c r="H1165" s="39" t="e">
        <f>VLOOKUP($E$1156,[1]明細總表!$C$1:$AB$65536,22,FALSE)</f>
        <v>#N/A</v>
      </c>
      <c r="I1165" s="38" t="e">
        <f>VLOOKUP($G1165,[1]食材檔!$B$1:$I$65536,3,FALSE)</f>
        <v>#N/A</v>
      </c>
      <c r="J1165" s="56" t="e">
        <f t="shared" si="64"/>
        <v>#N/A</v>
      </c>
      <c r="K1165" s="56"/>
      <c r="L1165" s="38" t="e">
        <f>VLOOKUP($G1165,[1]食材檔!$B$1:$I$65536,4,FALSE)</f>
        <v>#N/A</v>
      </c>
      <c r="M1165" s="38" t="e">
        <f>VLOOKUP($G1165,[1]食材檔!$B$1:$I$65536,7,FALSE)</f>
        <v>#N/A</v>
      </c>
      <c r="N1165" s="38" t="e">
        <f>VLOOKUP($G1165,[1]食材檔!$B$1:$I$65536,8,FALSE)</f>
        <v>#N/A</v>
      </c>
      <c r="O1165" s="41" t="e">
        <f t="shared" si="63"/>
        <v>#N/A</v>
      </c>
      <c r="P1165" s="42" t="e">
        <f>VLOOKUP($G1165,[1]食材檔!$B$1:$M$65536,11,FALSE)/100*H1165</f>
        <v>#N/A</v>
      </c>
    </row>
    <row r="1166" spans="4:21">
      <c r="E1166" s="38"/>
      <c r="F1166" s="39"/>
      <c r="G1166" s="39" t="e">
        <f>VLOOKUP($E$1156,[1]明細總表!$C$1:$AB$65536,23,FALSE)</f>
        <v>#N/A</v>
      </c>
      <c r="H1166" s="39" t="e">
        <f>VLOOKUP($E$1156,[1]明細總表!$C$1:$AB$65536,24,FALSE)</f>
        <v>#N/A</v>
      </c>
      <c r="I1166" s="38" t="e">
        <f>VLOOKUP($G1166,[1]食材檔!$B$1:$I$65536,3,FALSE)</f>
        <v>#N/A</v>
      </c>
      <c r="J1166" s="56" t="e">
        <f>H1166*$E$1062/I1166</f>
        <v>#N/A</v>
      </c>
      <c r="K1166" s="56"/>
      <c r="L1166" s="38" t="e">
        <f>VLOOKUP($G1166,[1]食材檔!$B$1:$I$65536,4,FALSE)</f>
        <v>#N/A</v>
      </c>
      <c r="M1166" s="38" t="e">
        <f>VLOOKUP($G1166,[1]食材檔!$B$1:$I$65536,7,FALSE)</f>
        <v>#N/A</v>
      </c>
      <c r="N1166" s="38" t="e">
        <f>VLOOKUP($G1166,[1]食材檔!$B$1:$I$65536,8,FALSE)</f>
        <v>#N/A</v>
      </c>
      <c r="O1166" s="41" t="e">
        <f t="shared" si="63"/>
        <v>#N/A</v>
      </c>
      <c r="P1166" s="42" t="e">
        <f>VLOOKUP($G1166,[1]食材檔!$B$1:$M$65536,11,FALSE)/100*H1166</f>
        <v>#N/A</v>
      </c>
    </row>
    <row r="1167" spans="4:21">
      <c r="E1167" s="38"/>
      <c r="F1167" s="39"/>
      <c r="G1167" s="39" t="e">
        <f>VLOOKUP($E$1156,[1]明細總表!$C$1:$AB$65536,25,FALSE)</f>
        <v>#N/A</v>
      </c>
      <c r="H1167" s="39" t="e">
        <f>VLOOKUP($E$1156,[1]明細總表!$C$1:$AB$65536,26,FALSE)</f>
        <v>#N/A</v>
      </c>
      <c r="I1167" s="38" t="e">
        <f>VLOOKUP($G1167,[1]食材檔!$B$1:$I$65536,3,FALSE)</f>
        <v>#N/A</v>
      </c>
      <c r="J1167" s="56" t="e">
        <f>H1167*$E$1062/I1167</f>
        <v>#N/A</v>
      </c>
      <c r="K1167" s="56"/>
      <c r="L1167" s="38" t="e">
        <f>VLOOKUP($G1167,[1]食材檔!$B$1:$I$65536,4,FALSE)</f>
        <v>#N/A</v>
      </c>
      <c r="M1167" s="38" t="e">
        <f>VLOOKUP($G1167,[1]食材檔!$B$1:$I$65536,7,FALSE)</f>
        <v>#N/A</v>
      </c>
      <c r="N1167" s="38" t="e">
        <f>VLOOKUP($G1167,[1]食材檔!$B$1:$I$65536,8,FALSE)</f>
        <v>#N/A</v>
      </c>
      <c r="O1167" s="41" t="e">
        <f>H1167/M1167</f>
        <v>#N/A</v>
      </c>
      <c r="P1167" s="42" t="e">
        <f>VLOOKUP($G1167,[1]食材檔!$B$1:$M$65536,11,FALSE)/100*H1167</f>
        <v>#N/A</v>
      </c>
    </row>
    <row r="1168" spans="4:21">
      <c r="D1168" s="13" t="e">
        <f>SUM(H1168:H1177)</f>
        <v>#N/A</v>
      </c>
      <c r="E1168" s="52" t="e">
        <f>VLOOKUP(G1154,[1]麗山菜單!B28:H28,5,FALSE)</f>
        <v>#N/A</v>
      </c>
      <c r="F1168" s="53" t="e">
        <f>VLOOKUP($E$1168,[1]明細總表!$C$1:$AB$65536,2,FALSE)</f>
        <v>#N/A</v>
      </c>
      <c r="G1168" s="53" t="e">
        <f>VLOOKUP($E$1168,[1]明細總表!$C$1:$AB$65536,5,FALSE)</f>
        <v>#N/A</v>
      </c>
      <c r="H1168" s="53" t="e">
        <f>VLOOKUP($E$1168,[1]明細總表!$C$1:$AB$65536,4,FALSE)</f>
        <v>#N/A</v>
      </c>
      <c r="I1168" s="52" t="e">
        <f>VLOOKUP($G1168,[1]食材檔!$B$1:$I$65536,3,FALSE)</f>
        <v>#N/A</v>
      </c>
      <c r="J1168" s="54" t="e">
        <f>H1168*$E$1154/I1168</f>
        <v>#N/A</v>
      </c>
      <c r="K1168" s="54"/>
      <c r="L1168" s="52" t="e">
        <f>VLOOKUP($G1168,[1]食材檔!$B$1:$I$65536,4,FALSE)</f>
        <v>#N/A</v>
      </c>
      <c r="M1168" s="52" t="e">
        <f>VLOOKUP($G1168,[1]食材檔!$B$1:$I$65536,7,FALSE)</f>
        <v>#N/A</v>
      </c>
      <c r="N1168" s="52" t="e">
        <f>VLOOKUP($G1168,[1]食材檔!$B$1:$I$65536,8,FALSE)</f>
        <v>#N/A</v>
      </c>
      <c r="O1168" s="55" t="e">
        <f t="shared" si="63"/>
        <v>#N/A</v>
      </c>
      <c r="P1168" s="42" t="e">
        <f>VLOOKUP($G1168,[1]食材檔!$B$1:$M$65536,11,FALSE)/100*H1168</f>
        <v>#N/A</v>
      </c>
    </row>
    <row r="1169" spans="4:22">
      <c r="E1169" s="52"/>
      <c r="F1169" s="53"/>
      <c r="G1169" s="53" t="e">
        <f>VLOOKUP($E$1168,[1]明細總表!$C$1:$AB$65536,7,FALSE)</f>
        <v>#N/A</v>
      </c>
      <c r="H1169" s="53" t="e">
        <f>VLOOKUP($E$1168,[1]明細總表!$C$1:$AB$65536,6,FALSE)</f>
        <v>#N/A</v>
      </c>
      <c r="I1169" s="52" t="e">
        <f>VLOOKUP($G1169,[1]食材檔!$B$1:$I$65536,3,FALSE)</f>
        <v>#N/A</v>
      </c>
      <c r="J1169" s="54" t="e">
        <f t="shared" ref="J1169:J1192" si="65">H1169*$E$1154/I1169</f>
        <v>#N/A</v>
      </c>
      <c r="K1169" s="54"/>
      <c r="L1169" s="52" t="e">
        <f>VLOOKUP($G1169,[1]食材檔!$B$1:$I$65536,4,FALSE)</f>
        <v>#N/A</v>
      </c>
      <c r="M1169" s="52" t="e">
        <f>VLOOKUP($G1169,[1]食材檔!$B$1:$I$65536,7,FALSE)</f>
        <v>#N/A</v>
      </c>
      <c r="N1169" s="52" t="e">
        <f>VLOOKUP($G1169,[1]食材檔!$B$1:$I$65536,8,FALSE)</f>
        <v>#N/A</v>
      </c>
      <c r="O1169" s="55" t="e">
        <f t="shared" si="63"/>
        <v>#N/A</v>
      </c>
      <c r="P1169" s="42" t="e">
        <f>VLOOKUP($G1169,[1]食材檔!$B$1:$M$65536,11,FALSE)/100*H1169</f>
        <v>#N/A</v>
      </c>
    </row>
    <row r="1170" spans="4:22">
      <c r="E1170" s="52"/>
      <c r="F1170" s="53"/>
      <c r="G1170" s="53" t="e">
        <f>VLOOKUP($E$1168,[1]明細總表!$C$1:$AB$65536,9,FALSE)</f>
        <v>#N/A</v>
      </c>
      <c r="H1170" s="53" t="e">
        <f>VLOOKUP($E$1168,[1]明細總表!$C$1:$AB$65536,8,FALSE)</f>
        <v>#N/A</v>
      </c>
      <c r="I1170" s="52" t="e">
        <f>VLOOKUP($G1170,[1]食材檔!$B$1:$I$65536,3,FALSE)</f>
        <v>#N/A</v>
      </c>
      <c r="J1170" s="54" t="e">
        <f t="shared" si="65"/>
        <v>#N/A</v>
      </c>
      <c r="K1170" s="54"/>
      <c r="L1170" s="52" t="e">
        <f>VLOOKUP($G1170,[1]食材檔!$B$1:$I$65536,4,FALSE)</f>
        <v>#N/A</v>
      </c>
      <c r="M1170" s="52" t="e">
        <f>VLOOKUP($G1170,[1]食材檔!$B$1:$I$65536,7,FALSE)</f>
        <v>#N/A</v>
      </c>
      <c r="N1170" s="52" t="e">
        <f>VLOOKUP($G1170,[1]食材檔!$B$1:$I$65536,8,FALSE)</f>
        <v>#N/A</v>
      </c>
      <c r="O1170" s="55" t="e">
        <f t="shared" si="63"/>
        <v>#N/A</v>
      </c>
      <c r="P1170" s="42" t="e">
        <f>VLOOKUP($G1170,[1]食材檔!$B$1:$M$65536,11,FALSE)/100*H1170</f>
        <v>#N/A</v>
      </c>
    </row>
    <row r="1171" spans="4:22">
      <c r="E1171" s="52"/>
      <c r="F1171" s="53"/>
      <c r="G1171" s="53" t="e">
        <f>VLOOKUP($E$1168,[1]明細總表!$C$1:$AB$65536,11,FALSE)</f>
        <v>#N/A</v>
      </c>
      <c r="H1171" s="53" t="e">
        <f>VLOOKUP($E$1168,[1]明細總表!$C$1:$AB$65536,10,FALSE)</f>
        <v>#N/A</v>
      </c>
      <c r="I1171" s="52" t="e">
        <f>VLOOKUP($G1171,[1]食材檔!$B$1:$I$65536,3,FALSE)</f>
        <v>#N/A</v>
      </c>
      <c r="J1171" s="54" t="e">
        <f t="shared" si="65"/>
        <v>#N/A</v>
      </c>
      <c r="K1171" s="54"/>
      <c r="L1171" s="52" t="e">
        <f>VLOOKUP($G1171,[1]食材檔!$B$1:$I$65536,4,FALSE)</f>
        <v>#N/A</v>
      </c>
      <c r="M1171" s="52" t="e">
        <f>VLOOKUP($G1171,[1]食材檔!$B$1:$I$65536,7,FALSE)</f>
        <v>#N/A</v>
      </c>
      <c r="N1171" s="52" t="e">
        <f>VLOOKUP($G1171,[1]食材檔!$B$1:$I$65536,8,FALSE)</f>
        <v>#N/A</v>
      </c>
      <c r="O1171" s="55" t="e">
        <f t="shared" si="63"/>
        <v>#N/A</v>
      </c>
      <c r="P1171" s="42" t="e">
        <f>VLOOKUP($G1171,[1]食材檔!$B$1:$M$65536,11,FALSE)/100*H1171</f>
        <v>#N/A</v>
      </c>
    </row>
    <row r="1172" spans="4:22">
      <c r="E1172" s="52"/>
      <c r="F1172" s="53"/>
      <c r="G1172" s="53" t="e">
        <f>VLOOKUP($E$1168,[1]明細總表!$C$1:$AB$65536,13,FALSE)</f>
        <v>#N/A</v>
      </c>
      <c r="H1172" s="53" t="e">
        <f>VLOOKUP($E$1168,[1]明細總表!$C$1:$AB$65536,12,FALSE)</f>
        <v>#N/A</v>
      </c>
      <c r="I1172" s="52" t="e">
        <f>VLOOKUP($G1172,[1]食材檔!$B$1:$I$65536,3,FALSE)</f>
        <v>#N/A</v>
      </c>
      <c r="J1172" s="54" t="e">
        <f t="shared" si="65"/>
        <v>#N/A</v>
      </c>
      <c r="K1172" s="54"/>
      <c r="L1172" s="52" t="e">
        <f>VLOOKUP($G1172,[1]食材檔!$B$1:$I$65536,4,FALSE)</f>
        <v>#N/A</v>
      </c>
      <c r="M1172" s="52" t="e">
        <f>VLOOKUP($G1172,[1]食材檔!$B$1:$I$65536,7,FALSE)</f>
        <v>#N/A</v>
      </c>
      <c r="N1172" s="52" t="e">
        <f>VLOOKUP($G1172,[1]食材檔!$B$1:$I$65536,8,FALSE)</f>
        <v>#N/A</v>
      </c>
      <c r="O1172" s="55" t="e">
        <f t="shared" si="63"/>
        <v>#N/A</v>
      </c>
      <c r="P1172" s="42" t="e">
        <f>VLOOKUP($G1172,[1]食材檔!$B$1:$M$65536,11,FALSE)/100*H1172</f>
        <v>#N/A</v>
      </c>
    </row>
    <row r="1173" spans="4:22">
      <c r="E1173" s="52"/>
      <c r="F1173" s="53"/>
      <c r="G1173" s="53" t="e">
        <f>VLOOKUP($E$1168,[1]明細總表!$C$1:$AB$65536,15,FALSE)</f>
        <v>#N/A</v>
      </c>
      <c r="H1173" s="53" t="e">
        <f>VLOOKUP($E$1168,[1]明細總表!$C$1:$AB$65536,14,FALSE)</f>
        <v>#N/A</v>
      </c>
      <c r="I1173" s="52" t="e">
        <f>VLOOKUP($G1173,[1]食材檔!$B$1:$I$65536,3,FALSE)</f>
        <v>#N/A</v>
      </c>
      <c r="J1173" s="54" t="e">
        <f t="shared" si="65"/>
        <v>#N/A</v>
      </c>
      <c r="K1173" s="54"/>
      <c r="L1173" s="52" t="e">
        <f>VLOOKUP($G1173,[1]食材檔!$B$1:$I$65536,4,FALSE)</f>
        <v>#N/A</v>
      </c>
      <c r="M1173" s="52" t="e">
        <f>VLOOKUP($G1173,[1]食材檔!$B$1:$I$65536,7,FALSE)</f>
        <v>#N/A</v>
      </c>
      <c r="N1173" s="52" t="e">
        <f>VLOOKUP($G1173,[1]食材檔!$B$1:$I$65536,8,FALSE)</f>
        <v>#N/A</v>
      </c>
      <c r="O1173" s="55" t="e">
        <f t="shared" si="63"/>
        <v>#N/A</v>
      </c>
      <c r="P1173" s="42" t="e">
        <f>VLOOKUP($G1173,[1]食材檔!$B$1:$M$65536,11,FALSE)/100*H1173</f>
        <v>#N/A</v>
      </c>
    </row>
    <row r="1174" spans="4:22">
      <c r="E1174" s="52"/>
      <c r="F1174" s="53"/>
      <c r="G1174" s="53" t="e">
        <f>VLOOKUP($E$1168,[1]明細總表!$C$1:$AB$65536,17,FALSE)</f>
        <v>#N/A</v>
      </c>
      <c r="H1174" s="53" t="e">
        <f>VLOOKUP($E$1168,[1]明細總表!$C$1:$AB$65536,16,FALSE)</f>
        <v>#N/A</v>
      </c>
      <c r="I1174" s="52" t="e">
        <f>VLOOKUP($G1174,[1]食材檔!$B$1:$I$65536,3,FALSE)</f>
        <v>#N/A</v>
      </c>
      <c r="J1174" s="54" t="e">
        <f t="shared" si="65"/>
        <v>#N/A</v>
      </c>
      <c r="K1174" s="54"/>
      <c r="L1174" s="52" t="e">
        <f>VLOOKUP($G1174,[1]食材檔!$B$1:$I$65536,4,FALSE)</f>
        <v>#N/A</v>
      </c>
      <c r="M1174" s="52" t="e">
        <f>VLOOKUP($G1174,[1]食材檔!$B$1:$I$65536,7,FALSE)</f>
        <v>#N/A</v>
      </c>
      <c r="N1174" s="52" t="e">
        <f>VLOOKUP($G1174,[1]食材檔!$B$1:$I$65536,8,FALSE)</f>
        <v>#N/A</v>
      </c>
      <c r="O1174" s="55" t="e">
        <f t="shared" si="63"/>
        <v>#N/A</v>
      </c>
      <c r="P1174" s="42" t="e">
        <f>VLOOKUP($G1174,[1]食材檔!$B$1:$M$65536,11,FALSE)/100*H1174</f>
        <v>#N/A</v>
      </c>
    </row>
    <row r="1175" spans="4:22">
      <c r="E1175" s="52"/>
      <c r="F1175" s="53"/>
      <c r="G1175" s="53" t="e">
        <f>VLOOKUP($E$1168,[1]明細總表!$C$1:$AB$65536,19,FALSE)</f>
        <v>#N/A</v>
      </c>
      <c r="H1175" s="53" t="e">
        <f>VLOOKUP($E$1168,[1]明細總表!$C$1:$AB$65536,18,FALSE)</f>
        <v>#N/A</v>
      </c>
      <c r="I1175" s="52" t="e">
        <f>VLOOKUP($G1175,[1]食材檔!$B$1:$I$65536,3,FALSE)</f>
        <v>#N/A</v>
      </c>
      <c r="J1175" s="54" t="e">
        <f t="shared" si="65"/>
        <v>#N/A</v>
      </c>
      <c r="K1175" s="54"/>
      <c r="L1175" s="52" t="e">
        <f>VLOOKUP($G1175,[1]食材檔!$B$1:$I$65536,4,FALSE)</f>
        <v>#N/A</v>
      </c>
      <c r="M1175" s="52" t="e">
        <f>VLOOKUP($G1175,[1]食材檔!$B$1:$I$65536,7,FALSE)</f>
        <v>#N/A</v>
      </c>
      <c r="N1175" s="52" t="e">
        <f>VLOOKUP($G1175,[1]食材檔!$B$1:$I$65536,8,FALSE)</f>
        <v>#N/A</v>
      </c>
      <c r="O1175" s="55" t="e">
        <f t="shared" si="63"/>
        <v>#N/A</v>
      </c>
      <c r="P1175" s="42" t="e">
        <f>VLOOKUP($G1175,[1]食材檔!$B$1:$M$65536,11,FALSE)/100*H1175</f>
        <v>#N/A</v>
      </c>
    </row>
    <row r="1176" spans="4:22">
      <c r="E1176" s="52"/>
      <c r="F1176" s="53"/>
      <c r="G1176" s="53" t="e">
        <f>VLOOKUP($E$1168,[1]明細總表!$C$1:$AB$65536,21,FALSE)</f>
        <v>#N/A</v>
      </c>
      <c r="H1176" s="53" t="e">
        <f>VLOOKUP($E$1168,[1]明細總表!$C$1:$AB$65536,21,FALSE)</f>
        <v>#N/A</v>
      </c>
      <c r="I1176" s="52" t="e">
        <f>VLOOKUP($G1176,[1]食材檔!$B$1:$I$65536,3,FALSE)</f>
        <v>#N/A</v>
      </c>
      <c r="J1176" s="54" t="e">
        <f t="shared" si="65"/>
        <v>#N/A</v>
      </c>
      <c r="K1176" s="54"/>
      <c r="L1176" s="52" t="e">
        <f>VLOOKUP($G1176,[1]食材檔!$B$1:$I$65536,4,FALSE)</f>
        <v>#N/A</v>
      </c>
      <c r="M1176" s="52" t="e">
        <f>VLOOKUP($G1176,[1]食材檔!$B$1:$I$65536,7,FALSE)</f>
        <v>#N/A</v>
      </c>
      <c r="N1176" s="52" t="e">
        <f>VLOOKUP($G1176,[1]食材檔!$B$1:$I$65536,8,FALSE)</f>
        <v>#N/A</v>
      </c>
      <c r="O1176" s="55" t="e">
        <f t="shared" si="63"/>
        <v>#N/A</v>
      </c>
      <c r="P1176" s="42" t="e">
        <f>VLOOKUP($G1176,[1]食材檔!$B$1:$M$65536,11,FALSE)/100*H1176</f>
        <v>#N/A</v>
      </c>
    </row>
    <row r="1177" spans="4:22">
      <c r="E1177" s="52"/>
      <c r="F1177" s="53"/>
      <c r="G1177" s="53" t="e">
        <f>VLOOKUP($E$1076,[1]明細總表!$C$1:$AB$65536,23,FALSE)</f>
        <v>#N/A</v>
      </c>
      <c r="H1177" s="53" t="e">
        <f>VLOOKUP($E$1168,[1]明細總表!$C$1:$AB$65536,22,FALSE)</f>
        <v>#N/A</v>
      </c>
      <c r="I1177" s="52" t="e">
        <f>VLOOKUP($G1177,[1]食材檔!$B$1:$I$65536,3,FALSE)</f>
        <v>#N/A</v>
      </c>
      <c r="J1177" s="54" t="e">
        <f t="shared" si="65"/>
        <v>#N/A</v>
      </c>
      <c r="K1177" s="54"/>
      <c r="L1177" s="52" t="e">
        <f>VLOOKUP($G1177,[1]食材檔!$B$1:$I$65536,4,FALSE)</f>
        <v>#N/A</v>
      </c>
      <c r="M1177" s="52" t="e">
        <f>VLOOKUP($G1177,[1]食材檔!$B$1:$I$65536,7,FALSE)</f>
        <v>#N/A</v>
      </c>
      <c r="N1177" s="52" t="e">
        <f>VLOOKUP($G1177,[1]食材檔!$B$1:$I$65536,8,FALSE)</f>
        <v>#N/A</v>
      </c>
      <c r="O1177" s="55" t="e">
        <f t="shared" si="63"/>
        <v>#N/A</v>
      </c>
      <c r="P1177" s="42" t="e">
        <f>VLOOKUP($G1177,[1]食材檔!$B$1:$M$65536,11,FALSE)/100*H1177</f>
        <v>#N/A</v>
      </c>
    </row>
    <row r="1178" spans="4:22">
      <c r="D1178" s="13" t="e">
        <f>SUM(H1178:H1182)</f>
        <v>#N/A</v>
      </c>
      <c r="E1178" s="38" t="e">
        <f>VLOOKUP(G1154,[1]麗山菜單!B28:H28,6,FALSE)</f>
        <v>#N/A</v>
      </c>
      <c r="F1178" s="39" t="e">
        <f>VLOOKUP($E$1178,[1]明細總表!$C$1:$AB$65536,2,FALSE)</f>
        <v>#N/A</v>
      </c>
      <c r="G1178" s="39" t="e">
        <f>VLOOKUP($E$1178,[1]明細總表!$C$1:$AB$65536,3,FALSE)</f>
        <v>#N/A</v>
      </c>
      <c r="H1178" s="39" t="e">
        <f>VLOOKUP($E$1178,[1]明細總表!$C$1:$AB$65536,4,FALSE)</f>
        <v>#N/A</v>
      </c>
      <c r="I1178" s="38" t="e">
        <f>VLOOKUP($G1178,[1]食材檔!$B$1:$I$65536,3,FALSE)</f>
        <v>#N/A</v>
      </c>
      <c r="J1178" s="56" t="e">
        <f t="shared" si="65"/>
        <v>#N/A</v>
      </c>
      <c r="K1178" s="56"/>
      <c r="L1178" s="38" t="e">
        <f>VLOOKUP($G1178,[1]食材檔!$B$1:$I$65536,4,FALSE)</f>
        <v>#N/A</v>
      </c>
      <c r="M1178" s="38" t="e">
        <f>VLOOKUP($G1178,[1]食材檔!$B$1:$I$65536,7,FALSE)</f>
        <v>#N/A</v>
      </c>
      <c r="N1178" s="38" t="e">
        <f>VLOOKUP($G1178,[1]食材檔!$B$1:$I$65536,8,FALSE)</f>
        <v>#N/A</v>
      </c>
      <c r="O1178" s="41" t="e">
        <f t="shared" si="63"/>
        <v>#N/A</v>
      </c>
      <c r="P1178" s="42" t="e">
        <f>VLOOKUP($G1178,[1]食材檔!$B$1:$M$65536,11,FALSE)/100*H1178</f>
        <v>#N/A</v>
      </c>
      <c r="V1178" s="57" t="e">
        <f>E1153/E1154*J1178</f>
        <v>#N/A</v>
      </c>
    </row>
    <row r="1179" spans="4:22">
      <c r="E1179" s="38"/>
      <c r="F1179" s="39"/>
      <c r="G1179" s="39" t="e">
        <f>VLOOKUP($E$1178,[1]明細總表!$C$1:$AB$65536,5,FALSE)</f>
        <v>#N/A</v>
      </c>
      <c r="H1179" s="39" t="e">
        <f>VLOOKUP($E$1178,[1]明細總表!$C$1:$AB$65536,6,FALSE)</f>
        <v>#N/A</v>
      </c>
      <c r="I1179" s="38" t="e">
        <f>VLOOKUP($G1179,[1]食材檔!$B$1:$I$65536,3,FALSE)</f>
        <v>#N/A</v>
      </c>
      <c r="J1179" s="56" t="e">
        <f t="shared" si="65"/>
        <v>#N/A</v>
      </c>
      <c r="K1179" s="56"/>
      <c r="L1179" s="38" t="e">
        <f>VLOOKUP($G1179,[1]食材檔!$B$1:$I$65536,4,FALSE)</f>
        <v>#N/A</v>
      </c>
      <c r="M1179" s="38" t="e">
        <f>VLOOKUP($G1179,[1]食材檔!$B$1:$I$65536,7,FALSE)</f>
        <v>#N/A</v>
      </c>
      <c r="N1179" s="38" t="e">
        <f>VLOOKUP($G1179,[1]食材檔!$B$1:$I$65536,8,FALSE)</f>
        <v>#N/A</v>
      </c>
      <c r="O1179" s="41" t="e">
        <f t="shared" si="63"/>
        <v>#N/A</v>
      </c>
      <c r="P1179" s="42" t="e">
        <f>VLOOKUP($G1179,[1]食材檔!$B$1:$M$65536,11,FALSE)/100*H1179</f>
        <v>#N/A</v>
      </c>
      <c r="V1179" s="58" t="e">
        <f>F1153/E1154*J1178</f>
        <v>#N/A</v>
      </c>
    </row>
    <row r="1180" spans="4:22">
      <c r="E1180" s="38"/>
      <c r="F1180" s="39"/>
      <c r="G1180" s="39" t="e">
        <f>VLOOKUP($E$1178,[1]明細總表!$C$1:$AB$65536,7,FALSE)</f>
        <v>#N/A</v>
      </c>
      <c r="H1180" s="39" t="e">
        <f>VLOOKUP($E$1178,[1]明細總表!$C$1:$AB$65536,8,FALSE)</f>
        <v>#N/A</v>
      </c>
      <c r="I1180" s="38" t="e">
        <f>VLOOKUP($G1180,[1]食材檔!$B$1:$I$65536,3,FALSE)</f>
        <v>#N/A</v>
      </c>
      <c r="J1180" s="56" t="e">
        <f t="shared" si="65"/>
        <v>#N/A</v>
      </c>
      <c r="K1180" s="56"/>
      <c r="L1180" s="38" t="e">
        <f>VLOOKUP($G1180,[1]食材檔!$B$1:$I$65536,4,FALSE)</f>
        <v>#N/A</v>
      </c>
      <c r="M1180" s="38" t="e">
        <f>VLOOKUP($G1180,[1]食材檔!$B$1:$I$65536,7,FALSE)</f>
        <v>#N/A</v>
      </c>
      <c r="N1180" s="38" t="e">
        <f>VLOOKUP($G1180,[1]食材檔!$B$1:$I$65536,8,FALSE)</f>
        <v>#N/A</v>
      </c>
      <c r="O1180" s="41" t="e">
        <f t="shared" si="63"/>
        <v>#N/A</v>
      </c>
      <c r="P1180" s="42" t="e">
        <f>VLOOKUP($G1180,[1]食材檔!$B$1:$M$65536,11,FALSE)/100*H1180</f>
        <v>#N/A</v>
      </c>
    </row>
    <row r="1181" spans="4:22">
      <c r="E1181" s="38"/>
      <c r="F1181" s="39"/>
      <c r="G1181" s="39" t="e">
        <f>VLOOKUP($E$1178,[1]明細總表!$C$1:$AB$65536,9,FALSE)</f>
        <v>#N/A</v>
      </c>
      <c r="H1181" s="39" t="e">
        <f>VLOOKUP($E$1178,[1]明細總表!$C$1:$AB$65536,10,FALSE)</f>
        <v>#N/A</v>
      </c>
      <c r="I1181" s="38" t="e">
        <f>VLOOKUP($G1181,[1]食材檔!$B$1:$I$65536,3,FALSE)</f>
        <v>#N/A</v>
      </c>
      <c r="J1181" s="56" t="e">
        <f t="shared" si="65"/>
        <v>#N/A</v>
      </c>
      <c r="K1181" s="56"/>
      <c r="L1181" s="38" t="e">
        <f>VLOOKUP($G1181,[1]食材檔!$B$1:$I$65536,4,FALSE)</f>
        <v>#N/A</v>
      </c>
      <c r="M1181" s="38" t="e">
        <f>VLOOKUP($G1181,[1]食材檔!$B$1:$I$65536,7,FALSE)</f>
        <v>#N/A</v>
      </c>
      <c r="N1181" s="38" t="e">
        <f>VLOOKUP($G1181,[1]食材檔!$B$1:$I$65536,8,FALSE)</f>
        <v>#N/A</v>
      </c>
      <c r="O1181" s="41" t="e">
        <f t="shared" si="63"/>
        <v>#N/A</v>
      </c>
      <c r="P1181" s="42" t="e">
        <f>VLOOKUP($G1181,[1]食材檔!$B$1:$M$65536,11,FALSE)/100*H1181</f>
        <v>#N/A</v>
      </c>
    </row>
    <row r="1182" spans="4:22">
      <c r="E1182" s="38"/>
      <c r="F1182" s="39"/>
      <c r="G1182" s="39" t="e">
        <f>VLOOKUP($E$1178,[1]明細總表!$C$1:$AB$65536,11,FALSE)</f>
        <v>#N/A</v>
      </c>
      <c r="H1182" s="39" t="e">
        <f>VLOOKUP($E$1178,[1]明細總表!$C$1:$AB$65536,12,FALSE)</f>
        <v>#N/A</v>
      </c>
      <c r="I1182" s="38" t="e">
        <f>VLOOKUP($G1182,[1]食材檔!$B$1:$I$65536,3,FALSE)</f>
        <v>#N/A</v>
      </c>
      <c r="J1182" s="56" t="e">
        <f t="shared" si="65"/>
        <v>#N/A</v>
      </c>
      <c r="K1182" s="56"/>
      <c r="L1182" s="38" t="e">
        <f>VLOOKUP($G1182,[1]食材檔!$B$1:$I$65536,4,FALSE)</f>
        <v>#N/A</v>
      </c>
      <c r="M1182" s="38" t="e">
        <f>VLOOKUP($G1182,[1]食材檔!$B$1:$I$65536,7,FALSE)</f>
        <v>#N/A</v>
      </c>
      <c r="N1182" s="38" t="e">
        <f>VLOOKUP($G1182,[1]食材檔!$B$1:$I$65536,8,FALSE)</f>
        <v>#N/A</v>
      </c>
      <c r="O1182" s="41" t="e">
        <f t="shared" si="63"/>
        <v>#N/A</v>
      </c>
      <c r="P1182" s="42" t="e">
        <f>VLOOKUP($G1182,[1]食材檔!$B$1:$M$65536,11,FALSE)/100*H1182</f>
        <v>#N/A</v>
      </c>
    </row>
    <row r="1183" spans="4:22">
      <c r="D1183" s="13" t="e">
        <f>SUM(H1183:H1192)</f>
        <v>#N/A</v>
      </c>
      <c r="E1183" s="52" t="e">
        <f>VLOOKUP(G1154,[1]麗山菜單!B28:H28,7,FALSE)</f>
        <v>#N/A</v>
      </c>
      <c r="F1183" s="53" t="e">
        <f>VLOOKUP($E$1183,[1]明細總表!$C$1:$AB$65536,2,FALSE)</f>
        <v>#N/A</v>
      </c>
      <c r="G1183" s="53" t="e">
        <f>VLOOKUP($E$1183,[1]明細總表!$C$1:$AB$65536,3,FALSE)</f>
        <v>#N/A</v>
      </c>
      <c r="H1183" s="53" t="e">
        <f>VLOOKUP($E$1183,[1]明細總表!$C$1:$AB$65536,4,FALSE)</f>
        <v>#N/A</v>
      </c>
      <c r="I1183" s="52" t="e">
        <f>VLOOKUP($G1183,[1]食材檔!$B$1:$I$65536,3,FALSE)</f>
        <v>#N/A</v>
      </c>
      <c r="J1183" s="54" t="e">
        <f t="shared" si="65"/>
        <v>#N/A</v>
      </c>
      <c r="K1183" s="54"/>
      <c r="L1183" s="52" t="e">
        <f>VLOOKUP($G1183,[1]食材檔!$B$1:$I$65536,4,FALSE)</f>
        <v>#N/A</v>
      </c>
      <c r="M1183" s="52" t="e">
        <f>VLOOKUP($G1183,[1]食材檔!$B$1:$I$65536,7,FALSE)</f>
        <v>#N/A</v>
      </c>
      <c r="N1183" s="52" t="e">
        <f>VLOOKUP($G1183,[1]食材檔!$B$1:$I$65536,8,FALSE)</f>
        <v>#N/A</v>
      </c>
      <c r="O1183" s="55" t="e">
        <f t="shared" si="63"/>
        <v>#N/A</v>
      </c>
      <c r="P1183" s="42" t="e">
        <f>VLOOKUP($G1183,[1]食材檔!$B$1:$M$65536,11,FALSE)/100*H1183</f>
        <v>#N/A</v>
      </c>
    </row>
    <row r="1184" spans="4:22">
      <c r="E1184" s="52"/>
      <c r="F1184" s="53"/>
      <c r="G1184" s="53" t="e">
        <f>VLOOKUP($E$1183,[1]明細總表!$C$1:$AB$65536,5,FALSE)</f>
        <v>#N/A</v>
      </c>
      <c r="H1184" s="53" t="e">
        <f>VLOOKUP($E$1183,[1]明細總表!$C$1:$AB$65536,6,FALSE)</f>
        <v>#N/A</v>
      </c>
      <c r="I1184" s="52" t="e">
        <f>VLOOKUP($G1184,[1]食材檔!$B$1:$I$65536,3,FALSE)</f>
        <v>#N/A</v>
      </c>
      <c r="J1184" s="54" t="e">
        <f t="shared" si="65"/>
        <v>#N/A</v>
      </c>
      <c r="K1184" s="54"/>
      <c r="L1184" s="52" t="e">
        <f>VLOOKUP($G1184,[1]食材檔!$B$1:$I$65536,4,FALSE)</f>
        <v>#N/A</v>
      </c>
      <c r="M1184" s="52" t="e">
        <f>VLOOKUP($G1184,[1]食材檔!$B$1:$I$65536,7,FALSE)</f>
        <v>#N/A</v>
      </c>
      <c r="N1184" s="52" t="e">
        <f>VLOOKUP($G1184,[1]食材檔!$B$1:$I$65536,8,FALSE)</f>
        <v>#N/A</v>
      </c>
      <c r="O1184" s="55" t="e">
        <f t="shared" si="63"/>
        <v>#N/A</v>
      </c>
      <c r="P1184" s="42" t="e">
        <f>VLOOKUP($G1184,[1]食材檔!$B$1:$M$65536,11,FALSE)/100*H1184</f>
        <v>#N/A</v>
      </c>
    </row>
    <row r="1185" spans="4:16">
      <c r="E1185" s="52"/>
      <c r="F1185" s="53"/>
      <c r="G1185" s="53" t="e">
        <f>VLOOKUP($E$1183,[1]明細總表!$C$1:$AB$65536,7,FALSE)</f>
        <v>#N/A</v>
      </c>
      <c r="H1185" s="53" t="e">
        <f>VLOOKUP($E$1183,[1]明細總表!$C$1:$AB$65536,8,FALSE)</f>
        <v>#N/A</v>
      </c>
      <c r="I1185" s="52" t="e">
        <f>VLOOKUP($G1185,[1]食材檔!$B$1:$I$65536,3,FALSE)</f>
        <v>#N/A</v>
      </c>
      <c r="J1185" s="54" t="e">
        <f t="shared" si="65"/>
        <v>#N/A</v>
      </c>
      <c r="K1185" s="54"/>
      <c r="L1185" s="52" t="e">
        <f>VLOOKUP($G1185,[1]食材檔!$B$1:$I$65536,4,FALSE)</f>
        <v>#N/A</v>
      </c>
      <c r="M1185" s="52" t="e">
        <f>VLOOKUP($G1185,[1]食材檔!$B$1:$I$65536,7,FALSE)</f>
        <v>#N/A</v>
      </c>
      <c r="N1185" s="52" t="e">
        <f>VLOOKUP($G1185,[1]食材檔!$B$1:$I$65536,8,FALSE)</f>
        <v>#N/A</v>
      </c>
      <c r="O1185" s="55" t="e">
        <f t="shared" si="63"/>
        <v>#N/A</v>
      </c>
      <c r="P1185" s="42" t="e">
        <f>VLOOKUP($G1185,[1]食材檔!$B$1:$M$65536,11,FALSE)/100*H1185</f>
        <v>#N/A</v>
      </c>
    </row>
    <row r="1186" spans="4:16">
      <c r="E1186" s="52"/>
      <c r="F1186" s="53"/>
      <c r="G1186" s="53" t="e">
        <f>VLOOKUP($E$1183,[1]明細總表!$C$1:$AB$65536,9,FALSE)</f>
        <v>#N/A</v>
      </c>
      <c r="H1186" s="53" t="e">
        <f>VLOOKUP($E$1183,[1]明細總表!$C$1:$AB$65536,10,FALSE)</f>
        <v>#N/A</v>
      </c>
      <c r="I1186" s="52" t="e">
        <f>VLOOKUP($G1186,[1]食材檔!$B$1:$I$65536,3,FALSE)</f>
        <v>#N/A</v>
      </c>
      <c r="J1186" s="54" t="e">
        <f t="shared" si="65"/>
        <v>#N/A</v>
      </c>
      <c r="K1186" s="54"/>
      <c r="L1186" s="52" t="e">
        <f>VLOOKUP($G1186,[1]食材檔!$B$1:$I$65536,4,FALSE)</f>
        <v>#N/A</v>
      </c>
      <c r="M1186" s="52" t="e">
        <f>VLOOKUP($G1186,[1]食材檔!$B$1:$I$65536,7,FALSE)</f>
        <v>#N/A</v>
      </c>
      <c r="N1186" s="52" t="e">
        <f>VLOOKUP($G1186,[1]食材檔!$B$1:$I$65536,8,FALSE)</f>
        <v>#N/A</v>
      </c>
      <c r="O1186" s="55" t="e">
        <f t="shared" si="63"/>
        <v>#N/A</v>
      </c>
      <c r="P1186" s="42" t="e">
        <f>VLOOKUP($G1186,[1]食材檔!$B$1:$M$65536,11,FALSE)/100*H1186</f>
        <v>#N/A</v>
      </c>
    </row>
    <row r="1187" spans="4:16">
      <c r="E1187" s="52"/>
      <c r="F1187" s="53"/>
      <c r="G1187" s="53" t="e">
        <f>VLOOKUP($E$1183,[1]明細總表!$C$1:$AB$65536,11,FALSE)</f>
        <v>#N/A</v>
      </c>
      <c r="H1187" s="53" t="e">
        <f>VLOOKUP($E$1183,[1]明細總表!$C$1:$AB$65536,12,FALSE)</f>
        <v>#N/A</v>
      </c>
      <c r="I1187" s="52" t="e">
        <f>VLOOKUP($G1187,[1]食材檔!$B$1:$I$65536,3,FALSE)</f>
        <v>#N/A</v>
      </c>
      <c r="J1187" s="54" t="e">
        <f t="shared" si="65"/>
        <v>#N/A</v>
      </c>
      <c r="K1187" s="54"/>
      <c r="L1187" s="52" t="e">
        <f>VLOOKUP($G1187,[1]食材檔!$B$1:$I$65536,4,FALSE)</f>
        <v>#N/A</v>
      </c>
      <c r="M1187" s="52" t="e">
        <f>VLOOKUP($G1187,[1]食材檔!$B$1:$I$65536,7,FALSE)</f>
        <v>#N/A</v>
      </c>
      <c r="N1187" s="52" t="e">
        <f>VLOOKUP($G1187,[1]食材檔!$B$1:$I$65536,8,FALSE)</f>
        <v>#N/A</v>
      </c>
      <c r="O1187" s="55" t="e">
        <f t="shared" si="63"/>
        <v>#N/A</v>
      </c>
      <c r="P1187" s="42" t="e">
        <f>VLOOKUP($G1187,[1]食材檔!$B$1:$M$65536,11,FALSE)/100*H1187</f>
        <v>#N/A</v>
      </c>
    </row>
    <row r="1188" spans="4:16">
      <c r="E1188" s="52"/>
      <c r="F1188" s="53"/>
      <c r="G1188" s="53" t="e">
        <f>VLOOKUP($E$1183,[1]明細總表!$C$1:$AB$65536,13,FALSE)</f>
        <v>#N/A</v>
      </c>
      <c r="H1188" s="53" t="e">
        <f>VLOOKUP($E$1183,[1]明細總表!$C$1:$AB$65536,14,FALSE)</f>
        <v>#N/A</v>
      </c>
      <c r="I1188" s="52" t="e">
        <f>VLOOKUP($G1188,[1]食材檔!$B$1:$I$65536,3,FALSE)</f>
        <v>#N/A</v>
      </c>
      <c r="J1188" s="54" t="e">
        <f t="shared" si="65"/>
        <v>#N/A</v>
      </c>
      <c r="K1188" s="54"/>
      <c r="L1188" s="52" t="e">
        <f>VLOOKUP($G1188,[1]食材檔!$B$1:$I$65536,4,FALSE)</f>
        <v>#N/A</v>
      </c>
      <c r="M1188" s="52" t="e">
        <f>VLOOKUP($G1188,[1]食材檔!$B$1:$I$65536,7,FALSE)</f>
        <v>#N/A</v>
      </c>
      <c r="N1188" s="52" t="e">
        <f>VLOOKUP($G1188,[1]食材檔!$B$1:$I$65536,8,FALSE)</f>
        <v>#N/A</v>
      </c>
      <c r="O1188" s="55" t="e">
        <f t="shared" si="63"/>
        <v>#N/A</v>
      </c>
      <c r="P1188" s="42" t="e">
        <f>VLOOKUP($G1188,[1]食材檔!$B$1:$M$65536,11,FALSE)/100*H1188</f>
        <v>#N/A</v>
      </c>
    </row>
    <row r="1189" spans="4:16">
      <c r="E1189" s="52"/>
      <c r="F1189" s="53"/>
      <c r="G1189" s="53" t="e">
        <f>VLOOKUP($E$1183,[1]明細總表!$C$1:$AB$65536,15,FALSE)</f>
        <v>#N/A</v>
      </c>
      <c r="H1189" s="53" t="e">
        <f>VLOOKUP($E$1183,[1]明細總表!$C$1:$AB$65536,16,FALSE)</f>
        <v>#N/A</v>
      </c>
      <c r="I1189" s="52" t="e">
        <f>VLOOKUP($G1189,[1]食材檔!$B$1:$I$65536,3,FALSE)</f>
        <v>#N/A</v>
      </c>
      <c r="J1189" s="54" t="e">
        <f t="shared" si="65"/>
        <v>#N/A</v>
      </c>
      <c r="K1189" s="54"/>
      <c r="L1189" s="52" t="e">
        <f>VLOOKUP($G1189,[1]食材檔!$B$1:$I$65536,4,FALSE)</f>
        <v>#N/A</v>
      </c>
      <c r="M1189" s="52" t="e">
        <f>VLOOKUP($G1189,[1]食材檔!$B$1:$I$65536,7,FALSE)</f>
        <v>#N/A</v>
      </c>
      <c r="N1189" s="52" t="e">
        <f>VLOOKUP($G1189,[1]食材檔!$B$1:$I$65536,8,FALSE)</f>
        <v>#N/A</v>
      </c>
      <c r="O1189" s="55" t="e">
        <f t="shared" si="63"/>
        <v>#N/A</v>
      </c>
      <c r="P1189" s="42" t="e">
        <f>VLOOKUP($G1189,[1]食材檔!$B$1:$M$65536,11,FALSE)/100*H1189</f>
        <v>#N/A</v>
      </c>
    </row>
    <row r="1190" spans="4:16">
      <c r="E1190" s="52"/>
      <c r="F1190" s="53"/>
      <c r="G1190" s="53" t="e">
        <f>VLOOKUP($E$1183,[1]明細總表!$C$1:$AB$65536,17,FALSE)</f>
        <v>#N/A</v>
      </c>
      <c r="H1190" s="53" t="e">
        <f>VLOOKUP($E$1183,[1]明細總表!$C$1:$AB$65536,18,FALSE)</f>
        <v>#N/A</v>
      </c>
      <c r="I1190" s="52" t="e">
        <f>VLOOKUP($G1190,[1]食材檔!$B$1:$I$65536,3,FALSE)</f>
        <v>#N/A</v>
      </c>
      <c r="J1190" s="54" t="e">
        <f t="shared" si="65"/>
        <v>#N/A</v>
      </c>
      <c r="K1190" s="54"/>
      <c r="L1190" s="52" t="e">
        <f>VLOOKUP($G1190,[1]食材檔!$B$1:$I$65536,4,FALSE)</f>
        <v>#N/A</v>
      </c>
      <c r="M1190" s="52" t="e">
        <f>VLOOKUP($G1190,[1]食材檔!$B$1:$I$65536,7,FALSE)</f>
        <v>#N/A</v>
      </c>
      <c r="N1190" s="52" t="e">
        <f>VLOOKUP($G1190,[1]食材檔!$B$1:$I$65536,8,FALSE)</f>
        <v>#N/A</v>
      </c>
      <c r="O1190" s="55" t="e">
        <f t="shared" si="63"/>
        <v>#N/A</v>
      </c>
      <c r="P1190" s="42" t="e">
        <f>VLOOKUP($G1190,[1]食材檔!$B$1:$M$65536,11,FALSE)/100*H1190</f>
        <v>#N/A</v>
      </c>
    </row>
    <row r="1191" spans="4:16">
      <c r="E1191" s="52"/>
      <c r="F1191" s="53"/>
      <c r="G1191" s="53" t="e">
        <f>VLOOKUP($E$1183,[1]明細總表!$C$1:$AB$65536,19,FALSE)</f>
        <v>#N/A</v>
      </c>
      <c r="H1191" s="53" t="e">
        <f>VLOOKUP($E$1183,[1]明細總表!$C$1:$AB$65536,20,FALSE)</f>
        <v>#N/A</v>
      </c>
      <c r="I1191" s="52" t="e">
        <f>VLOOKUP($G1191,[1]食材檔!$B$1:$I$65536,3,FALSE)</f>
        <v>#N/A</v>
      </c>
      <c r="J1191" s="54" t="e">
        <f t="shared" si="65"/>
        <v>#N/A</v>
      </c>
      <c r="K1191" s="54"/>
      <c r="L1191" s="52" t="e">
        <f>VLOOKUP($G1191,[1]食材檔!$B$1:$I$65536,4,FALSE)</f>
        <v>#N/A</v>
      </c>
      <c r="M1191" s="52" t="e">
        <f>VLOOKUP($G1191,[1]食材檔!$B$1:$I$65536,7,FALSE)</f>
        <v>#N/A</v>
      </c>
      <c r="N1191" s="52" t="e">
        <f>VLOOKUP($G1191,[1]食材檔!$B$1:$I$65536,8,FALSE)</f>
        <v>#N/A</v>
      </c>
      <c r="O1191" s="55" t="e">
        <f t="shared" si="63"/>
        <v>#N/A</v>
      </c>
      <c r="P1191" s="42" t="e">
        <f>VLOOKUP($G1191,[1]食材檔!$B$1:$M$65536,11,FALSE)/100*H1191</f>
        <v>#N/A</v>
      </c>
    </row>
    <row r="1192" spans="4:16">
      <c r="E1192" s="52"/>
      <c r="F1192" s="53"/>
      <c r="G1192" s="53" t="e">
        <f>VLOOKUP($E$1183,[1]明細總表!$C$1:$AB$65536,21,FALSE)</f>
        <v>#N/A</v>
      </c>
      <c r="H1192" s="53" t="e">
        <f>VLOOKUP($E$1183,[1]明細總表!$C$1:$AB$65536,22,FALSE)</f>
        <v>#N/A</v>
      </c>
      <c r="I1192" s="52" t="e">
        <f>VLOOKUP($G1192,[1]食材檔!$B$1:$I$65536,3,FALSE)</f>
        <v>#N/A</v>
      </c>
      <c r="J1192" s="54" t="e">
        <f t="shared" si="65"/>
        <v>#N/A</v>
      </c>
      <c r="K1192" s="54"/>
      <c r="L1192" s="52" t="e">
        <f>VLOOKUP($G1192,[1]食材檔!$B$1:$I$65536,4,FALSE)</f>
        <v>#N/A</v>
      </c>
      <c r="M1192" s="52" t="e">
        <f>VLOOKUP($G1192,[1]食材檔!$B$1:$I$65536,7,FALSE)</f>
        <v>#N/A</v>
      </c>
      <c r="N1192" s="52" t="e">
        <f>VLOOKUP($G1192,[1]食材檔!$B$1:$I$65536,8,FALSE)</f>
        <v>#N/A</v>
      </c>
      <c r="O1192" s="55" t="e">
        <f t="shared" si="63"/>
        <v>#N/A</v>
      </c>
      <c r="P1192" s="42" t="e">
        <f>VLOOKUP($G1192,[1]食材檔!$B$1:$M$65536,11,FALSE)/100*H1192</f>
        <v>#N/A</v>
      </c>
    </row>
    <row r="1193" spans="4:16">
      <c r="D1193" s="13" t="e">
        <f>SUM(H1193:H1195)</f>
        <v>#N/A</v>
      </c>
      <c r="E1193" s="38" t="e">
        <f>VLOOKUP(G1154,[1]麗山菜單!B28:H28,3,FALSE)</f>
        <v>#N/A</v>
      </c>
      <c r="F1193" s="39" t="e">
        <f>VLOOKUP($E$1183,[1]明細總表!$C$1:$AB$65536,2,FALSE)</f>
        <v>#N/A</v>
      </c>
      <c r="G1193" s="39" t="e">
        <f>VLOOKUP($E$1193,[1]明細總表!$C$1:$AB$65536,3,FALSE)</f>
        <v>#N/A</v>
      </c>
      <c r="H1193" s="39" t="e">
        <f>VLOOKUP($E$1193,[1]明細總表!$C$1:$AB$65536,4,FALSE)</f>
        <v>#N/A</v>
      </c>
      <c r="I1193" s="38" t="e">
        <f>VLOOKUP($G1193,[1]食材檔!$B$1:$I$65536,3,FALSE)</f>
        <v>#N/A</v>
      </c>
      <c r="J1193" s="56" t="e">
        <f>H1193*$E$1154/I1193</f>
        <v>#N/A</v>
      </c>
      <c r="K1193" s="56"/>
      <c r="L1193" s="38" t="e">
        <f>VLOOKUP($G1193,[1]食材檔!$B$1:$I$65536,4,FALSE)</f>
        <v>#N/A</v>
      </c>
      <c r="M1193" s="38" t="e">
        <f>VLOOKUP($G1193,[1]食材檔!$B$1:$I$65536,7,FALSE)</f>
        <v>#N/A</v>
      </c>
      <c r="N1193" s="38" t="e">
        <f>VLOOKUP($G1193,[1]食材檔!$B$1:$I$65536,8,FALSE)</f>
        <v>#N/A</v>
      </c>
      <c r="O1193" s="41" t="e">
        <f t="shared" si="63"/>
        <v>#N/A</v>
      </c>
      <c r="P1193" s="42" t="e">
        <f>VLOOKUP($G1193,[1]食材檔!$B$1:$M$65536,11,FALSE)/100*H1193</f>
        <v>#N/A</v>
      </c>
    </row>
    <row r="1194" spans="4:16">
      <c r="E1194" s="38"/>
      <c r="F1194" s="39"/>
      <c r="G1194" s="39" t="e">
        <f>VLOOKUP($E$1193,[1]明細總表!$C$1:$AB$65536,5,FALSE)</f>
        <v>#N/A</v>
      </c>
      <c r="H1194" s="39" t="e">
        <f>VLOOKUP($E$1193,[1]明細總表!$C$1:$AB$65536,6,FALSE)</f>
        <v>#N/A</v>
      </c>
      <c r="I1194" s="38" t="e">
        <f>VLOOKUP($G1194,[1]食材檔!$B$1:$I$65536,3,FALSE)</f>
        <v>#N/A</v>
      </c>
      <c r="J1194" s="56" t="e">
        <f>H1194*$E$1054/I1194</f>
        <v>#N/A</v>
      </c>
      <c r="K1194" s="56"/>
      <c r="L1194" s="38" t="e">
        <f>VLOOKUP($G1194,[1]食材檔!$B$1:$I$65536,4,FALSE)</f>
        <v>#N/A</v>
      </c>
      <c r="M1194" s="38" t="e">
        <f>VLOOKUP($G1194,[1]食材檔!$B$1:$I$65536,7,FALSE)</f>
        <v>#N/A</v>
      </c>
      <c r="N1194" s="38" t="e">
        <f>VLOOKUP($G1194,[1]食材檔!$B$1:$I$65536,8,FALSE)</f>
        <v>#N/A</v>
      </c>
      <c r="O1194" s="41" t="e">
        <f t="shared" si="63"/>
        <v>#N/A</v>
      </c>
      <c r="P1194" s="42" t="e">
        <f>VLOOKUP($G1194,[1]食材檔!$B$1:$M$65536,11,FALSE)/100*H1194</f>
        <v>#N/A</v>
      </c>
    </row>
    <row r="1195" spans="4:16">
      <c r="E1195" s="38" t="s">
        <v>188</v>
      </c>
      <c r="F1195" s="39">
        <v>1</v>
      </c>
      <c r="G1195" s="39" t="s">
        <v>269</v>
      </c>
      <c r="H1195" s="39" t="e">
        <f>J1195*1000/E1154</f>
        <v>#N/A</v>
      </c>
      <c r="I1195" s="38"/>
      <c r="J1195" s="56"/>
      <c r="K1195" s="56"/>
      <c r="L1195" s="38" t="s">
        <v>270</v>
      </c>
      <c r="M1195" s="38">
        <v>5</v>
      </c>
      <c r="N1195" s="38">
        <v>6</v>
      </c>
      <c r="O1195" s="41" t="e">
        <f t="shared" si="63"/>
        <v>#N/A</v>
      </c>
      <c r="P1195" s="42" t="e">
        <f>VLOOKUP($G1195,[1]食材檔!$B$1:$M$65536,11,FALSE)/100*H1195</f>
        <v>#N/A</v>
      </c>
    </row>
    <row r="1196" spans="4:16">
      <c r="E1196" s="52" t="s">
        <v>221</v>
      </c>
      <c r="F1196" s="53"/>
      <c r="G1196" s="53" t="s">
        <v>271</v>
      </c>
      <c r="H1196" s="52"/>
      <c r="I1196" s="52"/>
      <c r="J1196" s="54"/>
      <c r="K1196" s="54"/>
      <c r="L1196" s="52" t="s">
        <v>227</v>
      </c>
      <c r="M1196" s="52"/>
      <c r="N1196" s="52"/>
      <c r="O1196" s="55"/>
      <c r="P1196" s="42">
        <f>VLOOKUP($G1196,[1]食材檔!$B$1:$M$65536,11,FALSE)/100*H1196</f>
        <v>0</v>
      </c>
    </row>
    <row r="1197" spans="4:16">
      <c r="E1197" s="52"/>
      <c r="F1197" s="53"/>
      <c r="G1197" s="53" t="s">
        <v>272</v>
      </c>
      <c r="H1197" s="52"/>
      <c r="I1197" s="52"/>
      <c r="J1197" s="54"/>
      <c r="K1197" s="54"/>
      <c r="L1197" s="52" t="s">
        <v>64</v>
      </c>
      <c r="M1197" s="52"/>
      <c r="N1197" s="52"/>
      <c r="O1197" s="55"/>
      <c r="P1197" s="42" t="e">
        <f>VLOOKUP($G1197,[1]食材檔!$B$1:$M$65536,11,FALSE)/100*H1197</f>
        <v>#N/A</v>
      </c>
    </row>
    <row r="1198" spans="4:16">
      <c r="E1198" s="52"/>
      <c r="F1198" s="53"/>
      <c r="G1198" s="53" t="s">
        <v>273</v>
      </c>
      <c r="H1198" s="52"/>
      <c r="I1198" s="52"/>
      <c r="J1198" s="54"/>
      <c r="K1198" s="54"/>
      <c r="L1198" s="52" t="s">
        <v>223</v>
      </c>
      <c r="M1198" s="52"/>
      <c r="N1198" s="52"/>
      <c r="O1198" s="55"/>
      <c r="P1198" s="42">
        <f>VLOOKUP($G1198,[1]食材檔!$B$1:$M$65536,11,FALSE)/100*H1198</f>
        <v>0</v>
      </c>
    </row>
  </sheetData>
  <mergeCells count="1">
    <mergeCell ref="D1:M1"/>
  </mergeCells>
  <phoneticPr fontId="4" type="noConversion"/>
  <pageMargins left="0.47244094488188981" right="0.43307086614173229" top="0.19685039370078741" bottom="0.47244094488188981" header="0.11811023622047245" footer="0.47244094488188981"/>
  <pageSetup paperSize="9" scale="58" orientation="portrait" r:id="rId1"/>
  <rowBreaks count="25" manualBreakCount="25">
    <brk id="48" min="3" max="20" man="1"/>
    <brk id="94" min="3" max="20" man="1"/>
    <brk id="141" min="3" max="20" man="1"/>
    <brk id="186" min="3" max="20" man="1"/>
    <brk id="232" min="3" max="20" man="1"/>
    <brk id="278" min="3" max="20" man="1"/>
    <brk id="324" min="3" max="20" man="1"/>
    <brk id="370" min="3" max="20" man="1"/>
    <brk id="416" min="3" max="20" man="1"/>
    <brk id="462" min="3" max="20" man="1"/>
    <brk id="508" min="3" max="20" man="1"/>
    <brk id="554" min="3" max="20" man="1"/>
    <brk id="600" min="3" max="20" man="1"/>
    <brk id="646" min="3" max="20" man="1"/>
    <brk id="692" min="3" max="20" man="1"/>
    <brk id="738" min="3" max="20" man="1"/>
    <brk id="784" min="3" max="20" man="1"/>
    <brk id="830" min="3" max="20" man="1"/>
    <brk id="876" min="3" max="20" man="1"/>
    <brk id="922" min="3" max="20" man="1"/>
    <brk id="968" min="3" max="20" man="1"/>
    <brk id="1014" min="3" max="20" man="1"/>
    <brk id="1060" min="3" max="20" man="1"/>
    <brk id="1106" min="3" max="20" man="1"/>
    <brk id="1152" min="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D7F2"/>
  </sheetPr>
  <dimension ref="D1:M1198"/>
  <sheetViews>
    <sheetView tabSelected="1" view="pageBreakPreview" topLeftCell="D1" zoomScaleNormal="100" zoomScaleSheetLayoutView="100" workbookViewId="0">
      <selection activeCell="G2" sqref="G1:G1048576"/>
    </sheetView>
  </sheetViews>
  <sheetFormatPr defaultRowHeight="15.75"/>
  <cols>
    <col min="1" max="3" width="0" style="13" hidden="1" customWidth="1"/>
    <col min="4" max="4" width="6.625" style="13" customWidth="1"/>
    <col min="5" max="5" width="14.125" style="13" customWidth="1"/>
    <col min="6" max="6" width="10.875" style="17" customWidth="1"/>
    <col min="7" max="7" width="55.125" style="2" customWidth="1"/>
    <col min="8" max="239" width="9" style="13"/>
    <col min="240" max="242" width="0" style="13" hidden="1" customWidth="1"/>
    <col min="243" max="243" width="6.625" style="13" customWidth="1"/>
    <col min="244" max="244" width="14.125" style="13" customWidth="1"/>
    <col min="245" max="245" width="10.875" style="13" customWidth="1"/>
    <col min="246" max="246" width="19.5" style="13" customWidth="1"/>
    <col min="247" max="247" width="8.125" style="13" customWidth="1"/>
    <col min="248" max="248" width="0" style="13" hidden="1" customWidth="1"/>
    <col min="249" max="249" width="9.25" style="13" customWidth="1"/>
    <col min="250" max="250" width="0" style="13" hidden="1" customWidth="1"/>
    <col min="251" max="251" width="7.625" style="13" customWidth="1"/>
    <col min="252" max="252" width="0" style="13" hidden="1" customWidth="1"/>
    <col min="253" max="253" width="4" style="13" customWidth="1"/>
    <col min="254" max="255" width="9" style="13" customWidth="1"/>
    <col min="256" max="256" width="10.5" style="13" customWidth="1"/>
    <col min="257" max="257" width="10.25" style="13" customWidth="1"/>
    <col min="258" max="258" width="11" style="13" customWidth="1"/>
    <col min="259" max="259" width="9.375" style="13" customWidth="1"/>
    <col min="260" max="260" width="10.875" style="13" customWidth="1"/>
    <col min="261" max="495" width="9" style="13"/>
    <col min="496" max="498" width="0" style="13" hidden="1" customWidth="1"/>
    <col min="499" max="499" width="6.625" style="13" customWidth="1"/>
    <col min="500" max="500" width="14.125" style="13" customWidth="1"/>
    <col min="501" max="501" width="10.875" style="13" customWidth="1"/>
    <col min="502" max="502" width="19.5" style="13" customWidth="1"/>
    <col min="503" max="503" width="8.125" style="13" customWidth="1"/>
    <col min="504" max="504" width="0" style="13" hidden="1" customWidth="1"/>
    <col min="505" max="505" width="9.25" style="13" customWidth="1"/>
    <col min="506" max="506" width="0" style="13" hidden="1" customWidth="1"/>
    <col min="507" max="507" width="7.625" style="13" customWidth="1"/>
    <col min="508" max="508" width="0" style="13" hidden="1" customWidth="1"/>
    <col min="509" max="509" width="4" style="13" customWidth="1"/>
    <col min="510" max="511" width="9" style="13" customWidth="1"/>
    <col min="512" max="512" width="10.5" style="13" customWidth="1"/>
    <col min="513" max="513" width="10.25" style="13" customWidth="1"/>
    <col min="514" max="514" width="11" style="13" customWidth="1"/>
    <col min="515" max="515" width="9.375" style="13" customWidth="1"/>
    <col min="516" max="516" width="10.875" style="13" customWidth="1"/>
    <col min="517" max="751" width="9" style="13"/>
    <col min="752" max="754" width="0" style="13" hidden="1" customWidth="1"/>
    <col min="755" max="755" width="6.625" style="13" customWidth="1"/>
    <col min="756" max="756" width="14.125" style="13" customWidth="1"/>
    <col min="757" max="757" width="10.875" style="13" customWidth="1"/>
    <col min="758" max="758" width="19.5" style="13" customWidth="1"/>
    <col min="759" max="759" width="8.125" style="13" customWidth="1"/>
    <col min="760" max="760" width="0" style="13" hidden="1" customWidth="1"/>
    <col min="761" max="761" width="9.25" style="13" customWidth="1"/>
    <col min="762" max="762" width="0" style="13" hidden="1" customWidth="1"/>
    <col min="763" max="763" width="7.625" style="13" customWidth="1"/>
    <col min="764" max="764" width="0" style="13" hidden="1" customWidth="1"/>
    <col min="765" max="765" width="4" style="13" customWidth="1"/>
    <col min="766" max="767" width="9" style="13" customWidth="1"/>
    <col min="768" max="768" width="10.5" style="13" customWidth="1"/>
    <col min="769" max="769" width="10.25" style="13" customWidth="1"/>
    <col min="770" max="770" width="11" style="13" customWidth="1"/>
    <col min="771" max="771" width="9.375" style="13" customWidth="1"/>
    <col min="772" max="772" width="10.875" style="13" customWidth="1"/>
    <col min="773" max="1007" width="9" style="13"/>
    <col min="1008" max="1010" width="0" style="13" hidden="1" customWidth="1"/>
    <col min="1011" max="1011" width="6.625" style="13" customWidth="1"/>
    <col min="1012" max="1012" width="14.125" style="13" customWidth="1"/>
    <col min="1013" max="1013" width="10.875" style="13" customWidth="1"/>
    <col min="1014" max="1014" width="19.5" style="13" customWidth="1"/>
    <col min="1015" max="1015" width="8.125" style="13" customWidth="1"/>
    <col min="1016" max="1016" width="0" style="13" hidden="1" customWidth="1"/>
    <col min="1017" max="1017" width="9.25" style="13" customWidth="1"/>
    <col min="1018" max="1018" width="0" style="13" hidden="1" customWidth="1"/>
    <col min="1019" max="1019" width="7.625" style="13" customWidth="1"/>
    <col min="1020" max="1020" width="0" style="13" hidden="1" customWidth="1"/>
    <col min="1021" max="1021" width="4" style="13" customWidth="1"/>
    <col min="1022" max="1023" width="9" style="13" customWidth="1"/>
    <col min="1024" max="1024" width="10.5" style="13" customWidth="1"/>
    <col min="1025" max="1025" width="10.25" style="13" customWidth="1"/>
    <col min="1026" max="1026" width="11" style="13" customWidth="1"/>
    <col min="1027" max="1027" width="9.375" style="13" customWidth="1"/>
    <col min="1028" max="1028" width="10.875" style="13" customWidth="1"/>
    <col min="1029" max="1263" width="9" style="13"/>
    <col min="1264" max="1266" width="0" style="13" hidden="1" customWidth="1"/>
    <col min="1267" max="1267" width="6.625" style="13" customWidth="1"/>
    <col min="1268" max="1268" width="14.125" style="13" customWidth="1"/>
    <col min="1269" max="1269" width="10.875" style="13" customWidth="1"/>
    <col min="1270" max="1270" width="19.5" style="13" customWidth="1"/>
    <col min="1271" max="1271" width="8.125" style="13" customWidth="1"/>
    <col min="1272" max="1272" width="0" style="13" hidden="1" customWidth="1"/>
    <col min="1273" max="1273" width="9.25" style="13" customWidth="1"/>
    <col min="1274" max="1274" width="0" style="13" hidden="1" customWidth="1"/>
    <col min="1275" max="1275" width="7.625" style="13" customWidth="1"/>
    <col min="1276" max="1276" width="0" style="13" hidden="1" customWidth="1"/>
    <col min="1277" max="1277" width="4" style="13" customWidth="1"/>
    <col min="1278" max="1279" width="9" style="13" customWidth="1"/>
    <col min="1280" max="1280" width="10.5" style="13" customWidth="1"/>
    <col min="1281" max="1281" width="10.25" style="13" customWidth="1"/>
    <col min="1282" max="1282" width="11" style="13" customWidth="1"/>
    <col min="1283" max="1283" width="9.375" style="13" customWidth="1"/>
    <col min="1284" max="1284" width="10.875" style="13" customWidth="1"/>
    <col min="1285" max="1519" width="9" style="13"/>
    <col min="1520" max="1522" width="0" style="13" hidden="1" customWidth="1"/>
    <col min="1523" max="1523" width="6.625" style="13" customWidth="1"/>
    <col min="1524" max="1524" width="14.125" style="13" customWidth="1"/>
    <col min="1525" max="1525" width="10.875" style="13" customWidth="1"/>
    <col min="1526" max="1526" width="19.5" style="13" customWidth="1"/>
    <col min="1527" max="1527" width="8.125" style="13" customWidth="1"/>
    <col min="1528" max="1528" width="0" style="13" hidden="1" customWidth="1"/>
    <col min="1529" max="1529" width="9.25" style="13" customWidth="1"/>
    <col min="1530" max="1530" width="0" style="13" hidden="1" customWidth="1"/>
    <col min="1531" max="1531" width="7.625" style="13" customWidth="1"/>
    <col min="1532" max="1532" width="0" style="13" hidden="1" customWidth="1"/>
    <col min="1533" max="1533" width="4" style="13" customWidth="1"/>
    <col min="1534" max="1535" width="9" style="13" customWidth="1"/>
    <col min="1536" max="1536" width="10.5" style="13" customWidth="1"/>
    <col min="1537" max="1537" width="10.25" style="13" customWidth="1"/>
    <col min="1538" max="1538" width="11" style="13" customWidth="1"/>
    <col min="1539" max="1539" width="9.375" style="13" customWidth="1"/>
    <col min="1540" max="1540" width="10.875" style="13" customWidth="1"/>
    <col min="1541" max="1775" width="9" style="13"/>
    <col min="1776" max="1778" width="0" style="13" hidden="1" customWidth="1"/>
    <col min="1779" max="1779" width="6.625" style="13" customWidth="1"/>
    <col min="1780" max="1780" width="14.125" style="13" customWidth="1"/>
    <col min="1781" max="1781" width="10.875" style="13" customWidth="1"/>
    <col min="1782" max="1782" width="19.5" style="13" customWidth="1"/>
    <col min="1783" max="1783" width="8.125" style="13" customWidth="1"/>
    <col min="1784" max="1784" width="0" style="13" hidden="1" customWidth="1"/>
    <col min="1785" max="1785" width="9.25" style="13" customWidth="1"/>
    <col min="1786" max="1786" width="0" style="13" hidden="1" customWidth="1"/>
    <col min="1787" max="1787" width="7.625" style="13" customWidth="1"/>
    <col min="1788" max="1788" width="0" style="13" hidden="1" customWidth="1"/>
    <col min="1789" max="1789" width="4" style="13" customWidth="1"/>
    <col min="1790" max="1791" width="9" style="13" customWidth="1"/>
    <col min="1792" max="1792" width="10.5" style="13" customWidth="1"/>
    <col min="1793" max="1793" width="10.25" style="13" customWidth="1"/>
    <col min="1794" max="1794" width="11" style="13" customWidth="1"/>
    <col min="1795" max="1795" width="9.375" style="13" customWidth="1"/>
    <col min="1796" max="1796" width="10.875" style="13" customWidth="1"/>
    <col min="1797" max="2031" width="9" style="13"/>
    <col min="2032" max="2034" width="0" style="13" hidden="1" customWidth="1"/>
    <col min="2035" max="2035" width="6.625" style="13" customWidth="1"/>
    <col min="2036" max="2036" width="14.125" style="13" customWidth="1"/>
    <col min="2037" max="2037" width="10.875" style="13" customWidth="1"/>
    <col min="2038" max="2038" width="19.5" style="13" customWidth="1"/>
    <col min="2039" max="2039" width="8.125" style="13" customWidth="1"/>
    <col min="2040" max="2040" width="0" style="13" hidden="1" customWidth="1"/>
    <col min="2041" max="2041" width="9.25" style="13" customWidth="1"/>
    <col min="2042" max="2042" width="0" style="13" hidden="1" customWidth="1"/>
    <col min="2043" max="2043" width="7.625" style="13" customWidth="1"/>
    <col min="2044" max="2044" width="0" style="13" hidden="1" customWidth="1"/>
    <col min="2045" max="2045" width="4" style="13" customWidth="1"/>
    <col min="2046" max="2047" width="9" style="13" customWidth="1"/>
    <col min="2048" max="2048" width="10.5" style="13" customWidth="1"/>
    <col min="2049" max="2049" width="10.25" style="13" customWidth="1"/>
    <col min="2050" max="2050" width="11" style="13" customWidth="1"/>
    <col min="2051" max="2051" width="9.375" style="13" customWidth="1"/>
    <col min="2052" max="2052" width="10.875" style="13" customWidth="1"/>
    <col min="2053" max="2287" width="9" style="13"/>
    <col min="2288" max="2290" width="0" style="13" hidden="1" customWidth="1"/>
    <col min="2291" max="2291" width="6.625" style="13" customWidth="1"/>
    <col min="2292" max="2292" width="14.125" style="13" customWidth="1"/>
    <col min="2293" max="2293" width="10.875" style="13" customWidth="1"/>
    <col min="2294" max="2294" width="19.5" style="13" customWidth="1"/>
    <col min="2295" max="2295" width="8.125" style="13" customWidth="1"/>
    <col min="2296" max="2296" width="0" style="13" hidden="1" customWidth="1"/>
    <col min="2297" max="2297" width="9.25" style="13" customWidth="1"/>
    <col min="2298" max="2298" width="0" style="13" hidden="1" customWidth="1"/>
    <col min="2299" max="2299" width="7.625" style="13" customWidth="1"/>
    <col min="2300" max="2300" width="0" style="13" hidden="1" customWidth="1"/>
    <col min="2301" max="2301" width="4" style="13" customWidth="1"/>
    <col min="2302" max="2303" width="9" style="13" customWidth="1"/>
    <col min="2304" max="2304" width="10.5" style="13" customWidth="1"/>
    <col min="2305" max="2305" width="10.25" style="13" customWidth="1"/>
    <col min="2306" max="2306" width="11" style="13" customWidth="1"/>
    <col min="2307" max="2307" width="9.375" style="13" customWidth="1"/>
    <col min="2308" max="2308" width="10.875" style="13" customWidth="1"/>
    <col min="2309" max="2543" width="9" style="13"/>
    <col min="2544" max="2546" width="0" style="13" hidden="1" customWidth="1"/>
    <col min="2547" max="2547" width="6.625" style="13" customWidth="1"/>
    <col min="2548" max="2548" width="14.125" style="13" customWidth="1"/>
    <col min="2549" max="2549" width="10.875" style="13" customWidth="1"/>
    <col min="2550" max="2550" width="19.5" style="13" customWidth="1"/>
    <col min="2551" max="2551" width="8.125" style="13" customWidth="1"/>
    <col min="2552" max="2552" width="0" style="13" hidden="1" customWidth="1"/>
    <col min="2553" max="2553" width="9.25" style="13" customWidth="1"/>
    <col min="2554" max="2554" width="0" style="13" hidden="1" customWidth="1"/>
    <col min="2555" max="2555" width="7.625" style="13" customWidth="1"/>
    <col min="2556" max="2556" width="0" style="13" hidden="1" customWidth="1"/>
    <col min="2557" max="2557" width="4" style="13" customWidth="1"/>
    <col min="2558" max="2559" width="9" style="13" customWidth="1"/>
    <col min="2560" max="2560" width="10.5" style="13" customWidth="1"/>
    <col min="2561" max="2561" width="10.25" style="13" customWidth="1"/>
    <col min="2562" max="2562" width="11" style="13" customWidth="1"/>
    <col min="2563" max="2563" width="9.375" style="13" customWidth="1"/>
    <col min="2564" max="2564" width="10.875" style="13" customWidth="1"/>
    <col min="2565" max="2799" width="9" style="13"/>
    <col min="2800" max="2802" width="0" style="13" hidden="1" customWidth="1"/>
    <col min="2803" max="2803" width="6.625" style="13" customWidth="1"/>
    <col min="2804" max="2804" width="14.125" style="13" customWidth="1"/>
    <col min="2805" max="2805" width="10.875" style="13" customWidth="1"/>
    <col min="2806" max="2806" width="19.5" style="13" customWidth="1"/>
    <col min="2807" max="2807" width="8.125" style="13" customWidth="1"/>
    <col min="2808" max="2808" width="0" style="13" hidden="1" customWidth="1"/>
    <col min="2809" max="2809" width="9.25" style="13" customWidth="1"/>
    <col min="2810" max="2810" width="0" style="13" hidden="1" customWidth="1"/>
    <col min="2811" max="2811" width="7.625" style="13" customWidth="1"/>
    <col min="2812" max="2812" width="0" style="13" hidden="1" customWidth="1"/>
    <col min="2813" max="2813" width="4" style="13" customWidth="1"/>
    <col min="2814" max="2815" width="9" style="13" customWidth="1"/>
    <col min="2816" max="2816" width="10.5" style="13" customWidth="1"/>
    <col min="2817" max="2817" width="10.25" style="13" customWidth="1"/>
    <col min="2818" max="2818" width="11" style="13" customWidth="1"/>
    <col min="2819" max="2819" width="9.375" style="13" customWidth="1"/>
    <col min="2820" max="2820" width="10.875" style="13" customWidth="1"/>
    <col min="2821" max="3055" width="9" style="13"/>
    <col min="3056" max="3058" width="0" style="13" hidden="1" customWidth="1"/>
    <col min="3059" max="3059" width="6.625" style="13" customWidth="1"/>
    <col min="3060" max="3060" width="14.125" style="13" customWidth="1"/>
    <col min="3061" max="3061" width="10.875" style="13" customWidth="1"/>
    <col min="3062" max="3062" width="19.5" style="13" customWidth="1"/>
    <col min="3063" max="3063" width="8.125" style="13" customWidth="1"/>
    <col min="3064" max="3064" width="0" style="13" hidden="1" customWidth="1"/>
    <col min="3065" max="3065" width="9.25" style="13" customWidth="1"/>
    <col min="3066" max="3066" width="0" style="13" hidden="1" customWidth="1"/>
    <col min="3067" max="3067" width="7.625" style="13" customWidth="1"/>
    <col min="3068" max="3068" width="0" style="13" hidden="1" customWidth="1"/>
    <col min="3069" max="3069" width="4" style="13" customWidth="1"/>
    <col min="3070" max="3071" width="9" style="13" customWidth="1"/>
    <col min="3072" max="3072" width="10.5" style="13" customWidth="1"/>
    <col min="3073" max="3073" width="10.25" style="13" customWidth="1"/>
    <col min="3074" max="3074" width="11" style="13" customWidth="1"/>
    <col min="3075" max="3075" width="9.375" style="13" customWidth="1"/>
    <col min="3076" max="3076" width="10.875" style="13" customWidth="1"/>
    <col min="3077" max="3311" width="9" style="13"/>
    <col min="3312" max="3314" width="0" style="13" hidden="1" customWidth="1"/>
    <col min="3315" max="3315" width="6.625" style="13" customWidth="1"/>
    <col min="3316" max="3316" width="14.125" style="13" customWidth="1"/>
    <col min="3317" max="3317" width="10.875" style="13" customWidth="1"/>
    <col min="3318" max="3318" width="19.5" style="13" customWidth="1"/>
    <col min="3319" max="3319" width="8.125" style="13" customWidth="1"/>
    <col min="3320" max="3320" width="0" style="13" hidden="1" customWidth="1"/>
    <col min="3321" max="3321" width="9.25" style="13" customWidth="1"/>
    <col min="3322" max="3322" width="0" style="13" hidden="1" customWidth="1"/>
    <col min="3323" max="3323" width="7.625" style="13" customWidth="1"/>
    <col min="3324" max="3324" width="0" style="13" hidden="1" customWidth="1"/>
    <col min="3325" max="3325" width="4" style="13" customWidth="1"/>
    <col min="3326" max="3327" width="9" style="13" customWidth="1"/>
    <col min="3328" max="3328" width="10.5" style="13" customWidth="1"/>
    <col min="3329" max="3329" width="10.25" style="13" customWidth="1"/>
    <col min="3330" max="3330" width="11" style="13" customWidth="1"/>
    <col min="3331" max="3331" width="9.375" style="13" customWidth="1"/>
    <col min="3332" max="3332" width="10.875" style="13" customWidth="1"/>
    <col min="3333" max="3567" width="9" style="13"/>
    <col min="3568" max="3570" width="0" style="13" hidden="1" customWidth="1"/>
    <col min="3571" max="3571" width="6.625" style="13" customWidth="1"/>
    <col min="3572" max="3572" width="14.125" style="13" customWidth="1"/>
    <col min="3573" max="3573" width="10.875" style="13" customWidth="1"/>
    <col min="3574" max="3574" width="19.5" style="13" customWidth="1"/>
    <col min="3575" max="3575" width="8.125" style="13" customWidth="1"/>
    <col min="3576" max="3576" width="0" style="13" hidden="1" customWidth="1"/>
    <col min="3577" max="3577" width="9.25" style="13" customWidth="1"/>
    <col min="3578" max="3578" width="0" style="13" hidden="1" customWidth="1"/>
    <col min="3579" max="3579" width="7.625" style="13" customWidth="1"/>
    <col min="3580" max="3580" width="0" style="13" hidden="1" customWidth="1"/>
    <col min="3581" max="3581" width="4" style="13" customWidth="1"/>
    <col min="3582" max="3583" width="9" style="13" customWidth="1"/>
    <col min="3584" max="3584" width="10.5" style="13" customWidth="1"/>
    <col min="3585" max="3585" width="10.25" style="13" customWidth="1"/>
    <col min="3586" max="3586" width="11" style="13" customWidth="1"/>
    <col min="3587" max="3587" width="9.375" style="13" customWidth="1"/>
    <col min="3588" max="3588" width="10.875" style="13" customWidth="1"/>
    <col min="3589" max="3823" width="9" style="13"/>
    <col min="3824" max="3826" width="0" style="13" hidden="1" customWidth="1"/>
    <col min="3827" max="3827" width="6.625" style="13" customWidth="1"/>
    <col min="3828" max="3828" width="14.125" style="13" customWidth="1"/>
    <col min="3829" max="3829" width="10.875" style="13" customWidth="1"/>
    <col min="3830" max="3830" width="19.5" style="13" customWidth="1"/>
    <col min="3831" max="3831" width="8.125" style="13" customWidth="1"/>
    <col min="3832" max="3832" width="0" style="13" hidden="1" customWidth="1"/>
    <col min="3833" max="3833" width="9.25" style="13" customWidth="1"/>
    <col min="3834" max="3834" width="0" style="13" hidden="1" customWidth="1"/>
    <col min="3835" max="3835" width="7.625" style="13" customWidth="1"/>
    <col min="3836" max="3836" width="0" style="13" hidden="1" customWidth="1"/>
    <col min="3837" max="3837" width="4" style="13" customWidth="1"/>
    <col min="3838" max="3839" width="9" style="13" customWidth="1"/>
    <col min="3840" max="3840" width="10.5" style="13" customWidth="1"/>
    <col min="3841" max="3841" width="10.25" style="13" customWidth="1"/>
    <col min="3842" max="3842" width="11" style="13" customWidth="1"/>
    <col min="3843" max="3843" width="9.375" style="13" customWidth="1"/>
    <col min="3844" max="3844" width="10.875" style="13" customWidth="1"/>
    <col min="3845" max="4079" width="9" style="13"/>
    <col min="4080" max="4082" width="0" style="13" hidden="1" customWidth="1"/>
    <col min="4083" max="4083" width="6.625" style="13" customWidth="1"/>
    <col min="4084" max="4084" width="14.125" style="13" customWidth="1"/>
    <col min="4085" max="4085" width="10.875" style="13" customWidth="1"/>
    <col min="4086" max="4086" width="19.5" style="13" customWidth="1"/>
    <col min="4087" max="4087" width="8.125" style="13" customWidth="1"/>
    <col min="4088" max="4088" width="0" style="13" hidden="1" customWidth="1"/>
    <col min="4089" max="4089" width="9.25" style="13" customWidth="1"/>
    <col min="4090" max="4090" width="0" style="13" hidden="1" customWidth="1"/>
    <col min="4091" max="4091" width="7.625" style="13" customWidth="1"/>
    <col min="4092" max="4092" width="0" style="13" hidden="1" customWidth="1"/>
    <col min="4093" max="4093" width="4" style="13" customWidth="1"/>
    <col min="4094" max="4095" width="9" style="13" customWidth="1"/>
    <col min="4096" max="4096" width="10.5" style="13" customWidth="1"/>
    <col min="4097" max="4097" width="10.25" style="13" customWidth="1"/>
    <col min="4098" max="4098" width="11" style="13" customWidth="1"/>
    <col min="4099" max="4099" width="9.375" style="13" customWidth="1"/>
    <col min="4100" max="4100" width="10.875" style="13" customWidth="1"/>
    <col min="4101" max="4335" width="9" style="13"/>
    <col min="4336" max="4338" width="0" style="13" hidden="1" customWidth="1"/>
    <col min="4339" max="4339" width="6.625" style="13" customWidth="1"/>
    <col min="4340" max="4340" width="14.125" style="13" customWidth="1"/>
    <col min="4341" max="4341" width="10.875" style="13" customWidth="1"/>
    <col min="4342" max="4342" width="19.5" style="13" customWidth="1"/>
    <col min="4343" max="4343" width="8.125" style="13" customWidth="1"/>
    <col min="4344" max="4344" width="0" style="13" hidden="1" customWidth="1"/>
    <col min="4345" max="4345" width="9.25" style="13" customWidth="1"/>
    <col min="4346" max="4346" width="0" style="13" hidden="1" customWidth="1"/>
    <col min="4347" max="4347" width="7.625" style="13" customWidth="1"/>
    <col min="4348" max="4348" width="0" style="13" hidden="1" customWidth="1"/>
    <col min="4349" max="4349" width="4" style="13" customWidth="1"/>
    <col min="4350" max="4351" width="9" style="13" customWidth="1"/>
    <col min="4352" max="4352" width="10.5" style="13" customWidth="1"/>
    <col min="4353" max="4353" width="10.25" style="13" customWidth="1"/>
    <col min="4354" max="4354" width="11" style="13" customWidth="1"/>
    <col min="4355" max="4355" width="9.375" style="13" customWidth="1"/>
    <col min="4356" max="4356" width="10.875" style="13" customWidth="1"/>
    <col min="4357" max="4591" width="9" style="13"/>
    <col min="4592" max="4594" width="0" style="13" hidden="1" customWidth="1"/>
    <col min="4595" max="4595" width="6.625" style="13" customWidth="1"/>
    <col min="4596" max="4596" width="14.125" style="13" customWidth="1"/>
    <col min="4597" max="4597" width="10.875" style="13" customWidth="1"/>
    <col min="4598" max="4598" width="19.5" style="13" customWidth="1"/>
    <col min="4599" max="4599" width="8.125" style="13" customWidth="1"/>
    <col min="4600" max="4600" width="0" style="13" hidden="1" customWidth="1"/>
    <col min="4601" max="4601" width="9.25" style="13" customWidth="1"/>
    <col min="4602" max="4602" width="0" style="13" hidden="1" customWidth="1"/>
    <col min="4603" max="4603" width="7.625" style="13" customWidth="1"/>
    <col min="4604" max="4604" width="0" style="13" hidden="1" customWidth="1"/>
    <col min="4605" max="4605" width="4" style="13" customWidth="1"/>
    <col min="4606" max="4607" width="9" style="13" customWidth="1"/>
    <col min="4608" max="4608" width="10.5" style="13" customWidth="1"/>
    <col min="4609" max="4609" width="10.25" style="13" customWidth="1"/>
    <col min="4610" max="4610" width="11" style="13" customWidth="1"/>
    <col min="4611" max="4611" width="9.375" style="13" customWidth="1"/>
    <col min="4612" max="4612" width="10.875" style="13" customWidth="1"/>
    <col min="4613" max="4847" width="9" style="13"/>
    <col min="4848" max="4850" width="0" style="13" hidden="1" customWidth="1"/>
    <col min="4851" max="4851" width="6.625" style="13" customWidth="1"/>
    <col min="4852" max="4852" width="14.125" style="13" customWidth="1"/>
    <col min="4853" max="4853" width="10.875" style="13" customWidth="1"/>
    <col min="4854" max="4854" width="19.5" style="13" customWidth="1"/>
    <col min="4855" max="4855" width="8.125" style="13" customWidth="1"/>
    <col min="4856" max="4856" width="0" style="13" hidden="1" customWidth="1"/>
    <col min="4857" max="4857" width="9.25" style="13" customWidth="1"/>
    <col min="4858" max="4858" width="0" style="13" hidden="1" customWidth="1"/>
    <col min="4859" max="4859" width="7.625" style="13" customWidth="1"/>
    <col min="4860" max="4860" width="0" style="13" hidden="1" customWidth="1"/>
    <col min="4861" max="4861" width="4" style="13" customWidth="1"/>
    <col min="4862" max="4863" width="9" style="13" customWidth="1"/>
    <col min="4864" max="4864" width="10.5" style="13" customWidth="1"/>
    <col min="4865" max="4865" width="10.25" style="13" customWidth="1"/>
    <col min="4866" max="4866" width="11" style="13" customWidth="1"/>
    <col min="4867" max="4867" width="9.375" style="13" customWidth="1"/>
    <col min="4868" max="4868" width="10.875" style="13" customWidth="1"/>
    <col min="4869" max="5103" width="9" style="13"/>
    <col min="5104" max="5106" width="0" style="13" hidden="1" customWidth="1"/>
    <col min="5107" max="5107" width="6.625" style="13" customWidth="1"/>
    <col min="5108" max="5108" width="14.125" style="13" customWidth="1"/>
    <col min="5109" max="5109" width="10.875" style="13" customWidth="1"/>
    <col min="5110" max="5110" width="19.5" style="13" customWidth="1"/>
    <col min="5111" max="5111" width="8.125" style="13" customWidth="1"/>
    <col min="5112" max="5112" width="0" style="13" hidden="1" customWidth="1"/>
    <col min="5113" max="5113" width="9.25" style="13" customWidth="1"/>
    <col min="5114" max="5114" width="0" style="13" hidden="1" customWidth="1"/>
    <col min="5115" max="5115" width="7.625" style="13" customWidth="1"/>
    <col min="5116" max="5116" width="0" style="13" hidden="1" customWidth="1"/>
    <col min="5117" max="5117" width="4" style="13" customWidth="1"/>
    <col min="5118" max="5119" width="9" style="13" customWidth="1"/>
    <col min="5120" max="5120" width="10.5" style="13" customWidth="1"/>
    <col min="5121" max="5121" width="10.25" style="13" customWidth="1"/>
    <col min="5122" max="5122" width="11" style="13" customWidth="1"/>
    <col min="5123" max="5123" width="9.375" style="13" customWidth="1"/>
    <col min="5124" max="5124" width="10.875" style="13" customWidth="1"/>
    <col min="5125" max="5359" width="9" style="13"/>
    <col min="5360" max="5362" width="0" style="13" hidden="1" customWidth="1"/>
    <col min="5363" max="5363" width="6.625" style="13" customWidth="1"/>
    <col min="5364" max="5364" width="14.125" style="13" customWidth="1"/>
    <col min="5365" max="5365" width="10.875" style="13" customWidth="1"/>
    <col min="5366" max="5366" width="19.5" style="13" customWidth="1"/>
    <col min="5367" max="5367" width="8.125" style="13" customWidth="1"/>
    <col min="5368" max="5368" width="0" style="13" hidden="1" customWidth="1"/>
    <col min="5369" max="5369" width="9.25" style="13" customWidth="1"/>
    <col min="5370" max="5370" width="0" style="13" hidden="1" customWidth="1"/>
    <col min="5371" max="5371" width="7.625" style="13" customWidth="1"/>
    <col min="5372" max="5372" width="0" style="13" hidden="1" customWidth="1"/>
    <col min="5373" max="5373" width="4" style="13" customWidth="1"/>
    <col min="5374" max="5375" width="9" style="13" customWidth="1"/>
    <col min="5376" max="5376" width="10.5" style="13" customWidth="1"/>
    <col min="5377" max="5377" width="10.25" style="13" customWidth="1"/>
    <col min="5378" max="5378" width="11" style="13" customWidth="1"/>
    <col min="5379" max="5379" width="9.375" style="13" customWidth="1"/>
    <col min="5380" max="5380" width="10.875" style="13" customWidth="1"/>
    <col min="5381" max="5615" width="9" style="13"/>
    <col min="5616" max="5618" width="0" style="13" hidden="1" customWidth="1"/>
    <col min="5619" max="5619" width="6.625" style="13" customWidth="1"/>
    <col min="5620" max="5620" width="14.125" style="13" customWidth="1"/>
    <col min="5621" max="5621" width="10.875" style="13" customWidth="1"/>
    <col min="5622" max="5622" width="19.5" style="13" customWidth="1"/>
    <col min="5623" max="5623" width="8.125" style="13" customWidth="1"/>
    <col min="5624" max="5624" width="0" style="13" hidden="1" customWidth="1"/>
    <col min="5625" max="5625" width="9.25" style="13" customWidth="1"/>
    <col min="5626" max="5626" width="0" style="13" hidden="1" customWidth="1"/>
    <col min="5627" max="5627" width="7.625" style="13" customWidth="1"/>
    <col min="5628" max="5628" width="0" style="13" hidden="1" customWidth="1"/>
    <col min="5629" max="5629" width="4" style="13" customWidth="1"/>
    <col min="5630" max="5631" width="9" style="13" customWidth="1"/>
    <col min="5632" max="5632" width="10.5" style="13" customWidth="1"/>
    <col min="5633" max="5633" width="10.25" style="13" customWidth="1"/>
    <col min="5634" max="5634" width="11" style="13" customWidth="1"/>
    <col min="5635" max="5635" width="9.375" style="13" customWidth="1"/>
    <col min="5636" max="5636" width="10.875" style="13" customWidth="1"/>
    <col min="5637" max="5871" width="9" style="13"/>
    <col min="5872" max="5874" width="0" style="13" hidden="1" customWidth="1"/>
    <col min="5875" max="5875" width="6.625" style="13" customWidth="1"/>
    <col min="5876" max="5876" width="14.125" style="13" customWidth="1"/>
    <col min="5877" max="5877" width="10.875" style="13" customWidth="1"/>
    <col min="5878" max="5878" width="19.5" style="13" customWidth="1"/>
    <col min="5879" max="5879" width="8.125" style="13" customWidth="1"/>
    <col min="5880" max="5880" width="0" style="13" hidden="1" customWidth="1"/>
    <col min="5881" max="5881" width="9.25" style="13" customWidth="1"/>
    <col min="5882" max="5882" width="0" style="13" hidden="1" customWidth="1"/>
    <col min="5883" max="5883" width="7.625" style="13" customWidth="1"/>
    <col min="5884" max="5884" width="0" style="13" hidden="1" customWidth="1"/>
    <col min="5885" max="5885" width="4" style="13" customWidth="1"/>
    <col min="5886" max="5887" width="9" style="13" customWidth="1"/>
    <col min="5888" max="5888" width="10.5" style="13" customWidth="1"/>
    <col min="5889" max="5889" width="10.25" style="13" customWidth="1"/>
    <col min="5890" max="5890" width="11" style="13" customWidth="1"/>
    <col min="5891" max="5891" width="9.375" style="13" customWidth="1"/>
    <col min="5892" max="5892" width="10.875" style="13" customWidth="1"/>
    <col min="5893" max="6127" width="9" style="13"/>
    <col min="6128" max="6130" width="0" style="13" hidden="1" customWidth="1"/>
    <col min="6131" max="6131" width="6.625" style="13" customWidth="1"/>
    <col min="6132" max="6132" width="14.125" style="13" customWidth="1"/>
    <col min="6133" max="6133" width="10.875" style="13" customWidth="1"/>
    <col min="6134" max="6134" width="19.5" style="13" customWidth="1"/>
    <col min="6135" max="6135" width="8.125" style="13" customWidth="1"/>
    <col min="6136" max="6136" width="0" style="13" hidden="1" customWidth="1"/>
    <col min="6137" max="6137" width="9.25" style="13" customWidth="1"/>
    <col min="6138" max="6138" width="0" style="13" hidden="1" customWidth="1"/>
    <col min="6139" max="6139" width="7.625" style="13" customWidth="1"/>
    <col min="6140" max="6140" width="0" style="13" hidden="1" customWidth="1"/>
    <col min="6141" max="6141" width="4" style="13" customWidth="1"/>
    <col min="6142" max="6143" width="9" style="13" customWidth="1"/>
    <col min="6144" max="6144" width="10.5" style="13" customWidth="1"/>
    <col min="6145" max="6145" width="10.25" style="13" customWidth="1"/>
    <col min="6146" max="6146" width="11" style="13" customWidth="1"/>
    <col min="6147" max="6147" width="9.375" style="13" customWidth="1"/>
    <col min="6148" max="6148" width="10.875" style="13" customWidth="1"/>
    <col min="6149" max="6383" width="9" style="13"/>
    <col min="6384" max="6386" width="0" style="13" hidden="1" customWidth="1"/>
    <col min="6387" max="6387" width="6.625" style="13" customWidth="1"/>
    <col min="6388" max="6388" width="14.125" style="13" customWidth="1"/>
    <col min="6389" max="6389" width="10.875" style="13" customWidth="1"/>
    <col min="6390" max="6390" width="19.5" style="13" customWidth="1"/>
    <col min="6391" max="6391" width="8.125" style="13" customWidth="1"/>
    <col min="6392" max="6392" width="0" style="13" hidden="1" customWidth="1"/>
    <col min="6393" max="6393" width="9.25" style="13" customWidth="1"/>
    <col min="6394" max="6394" width="0" style="13" hidden="1" customWidth="1"/>
    <col min="6395" max="6395" width="7.625" style="13" customWidth="1"/>
    <col min="6396" max="6396" width="0" style="13" hidden="1" customWidth="1"/>
    <col min="6397" max="6397" width="4" style="13" customWidth="1"/>
    <col min="6398" max="6399" width="9" style="13" customWidth="1"/>
    <col min="6400" max="6400" width="10.5" style="13" customWidth="1"/>
    <col min="6401" max="6401" width="10.25" style="13" customWidth="1"/>
    <col min="6402" max="6402" width="11" style="13" customWidth="1"/>
    <col min="6403" max="6403" width="9.375" style="13" customWidth="1"/>
    <col min="6404" max="6404" width="10.875" style="13" customWidth="1"/>
    <col min="6405" max="6639" width="9" style="13"/>
    <col min="6640" max="6642" width="0" style="13" hidden="1" customWidth="1"/>
    <col min="6643" max="6643" width="6.625" style="13" customWidth="1"/>
    <col min="6644" max="6644" width="14.125" style="13" customWidth="1"/>
    <col min="6645" max="6645" width="10.875" style="13" customWidth="1"/>
    <col min="6646" max="6646" width="19.5" style="13" customWidth="1"/>
    <col min="6647" max="6647" width="8.125" style="13" customWidth="1"/>
    <col min="6648" max="6648" width="0" style="13" hidden="1" customWidth="1"/>
    <col min="6649" max="6649" width="9.25" style="13" customWidth="1"/>
    <col min="6650" max="6650" width="0" style="13" hidden="1" customWidth="1"/>
    <col min="6651" max="6651" width="7.625" style="13" customWidth="1"/>
    <col min="6652" max="6652" width="0" style="13" hidden="1" customWidth="1"/>
    <col min="6653" max="6653" width="4" style="13" customWidth="1"/>
    <col min="6654" max="6655" width="9" style="13" customWidth="1"/>
    <col min="6656" max="6656" width="10.5" style="13" customWidth="1"/>
    <col min="6657" max="6657" width="10.25" style="13" customWidth="1"/>
    <col min="6658" max="6658" width="11" style="13" customWidth="1"/>
    <col min="6659" max="6659" width="9.375" style="13" customWidth="1"/>
    <col min="6660" max="6660" width="10.875" style="13" customWidth="1"/>
    <col min="6661" max="6895" width="9" style="13"/>
    <col min="6896" max="6898" width="0" style="13" hidden="1" customWidth="1"/>
    <col min="6899" max="6899" width="6.625" style="13" customWidth="1"/>
    <col min="6900" max="6900" width="14.125" style="13" customWidth="1"/>
    <col min="6901" max="6901" width="10.875" style="13" customWidth="1"/>
    <col min="6902" max="6902" width="19.5" style="13" customWidth="1"/>
    <col min="6903" max="6903" width="8.125" style="13" customWidth="1"/>
    <col min="6904" max="6904" width="0" style="13" hidden="1" customWidth="1"/>
    <col min="6905" max="6905" width="9.25" style="13" customWidth="1"/>
    <col min="6906" max="6906" width="0" style="13" hidden="1" customWidth="1"/>
    <col min="6907" max="6907" width="7.625" style="13" customWidth="1"/>
    <col min="6908" max="6908" width="0" style="13" hidden="1" customWidth="1"/>
    <col min="6909" max="6909" width="4" style="13" customWidth="1"/>
    <col min="6910" max="6911" width="9" style="13" customWidth="1"/>
    <col min="6912" max="6912" width="10.5" style="13" customWidth="1"/>
    <col min="6913" max="6913" width="10.25" style="13" customWidth="1"/>
    <col min="6914" max="6914" width="11" style="13" customWidth="1"/>
    <col min="6915" max="6915" width="9.375" style="13" customWidth="1"/>
    <col min="6916" max="6916" width="10.875" style="13" customWidth="1"/>
    <col min="6917" max="7151" width="9" style="13"/>
    <col min="7152" max="7154" width="0" style="13" hidden="1" customWidth="1"/>
    <col min="7155" max="7155" width="6.625" style="13" customWidth="1"/>
    <col min="7156" max="7156" width="14.125" style="13" customWidth="1"/>
    <col min="7157" max="7157" width="10.875" style="13" customWidth="1"/>
    <col min="7158" max="7158" width="19.5" style="13" customWidth="1"/>
    <col min="7159" max="7159" width="8.125" style="13" customWidth="1"/>
    <col min="7160" max="7160" width="0" style="13" hidden="1" customWidth="1"/>
    <col min="7161" max="7161" width="9.25" style="13" customWidth="1"/>
    <col min="7162" max="7162" width="0" style="13" hidden="1" customWidth="1"/>
    <col min="7163" max="7163" width="7.625" style="13" customWidth="1"/>
    <col min="7164" max="7164" width="0" style="13" hidden="1" customWidth="1"/>
    <col min="7165" max="7165" width="4" style="13" customWidth="1"/>
    <col min="7166" max="7167" width="9" style="13" customWidth="1"/>
    <col min="7168" max="7168" width="10.5" style="13" customWidth="1"/>
    <col min="7169" max="7169" width="10.25" style="13" customWidth="1"/>
    <col min="7170" max="7170" width="11" style="13" customWidth="1"/>
    <col min="7171" max="7171" width="9.375" style="13" customWidth="1"/>
    <col min="7172" max="7172" width="10.875" style="13" customWidth="1"/>
    <col min="7173" max="7407" width="9" style="13"/>
    <col min="7408" max="7410" width="0" style="13" hidden="1" customWidth="1"/>
    <col min="7411" max="7411" width="6.625" style="13" customWidth="1"/>
    <col min="7412" max="7412" width="14.125" style="13" customWidth="1"/>
    <col min="7413" max="7413" width="10.875" style="13" customWidth="1"/>
    <col min="7414" max="7414" width="19.5" style="13" customWidth="1"/>
    <col min="7415" max="7415" width="8.125" style="13" customWidth="1"/>
    <col min="7416" max="7416" width="0" style="13" hidden="1" customWidth="1"/>
    <col min="7417" max="7417" width="9.25" style="13" customWidth="1"/>
    <col min="7418" max="7418" width="0" style="13" hidden="1" customWidth="1"/>
    <col min="7419" max="7419" width="7.625" style="13" customWidth="1"/>
    <col min="7420" max="7420" width="0" style="13" hidden="1" customWidth="1"/>
    <col min="7421" max="7421" width="4" style="13" customWidth="1"/>
    <col min="7422" max="7423" width="9" style="13" customWidth="1"/>
    <col min="7424" max="7424" width="10.5" style="13" customWidth="1"/>
    <col min="7425" max="7425" width="10.25" style="13" customWidth="1"/>
    <col min="7426" max="7426" width="11" style="13" customWidth="1"/>
    <col min="7427" max="7427" width="9.375" style="13" customWidth="1"/>
    <col min="7428" max="7428" width="10.875" style="13" customWidth="1"/>
    <col min="7429" max="7663" width="9" style="13"/>
    <col min="7664" max="7666" width="0" style="13" hidden="1" customWidth="1"/>
    <col min="7667" max="7667" width="6.625" style="13" customWidth="1"/>
    <col min="7668" max="7668" width="14.125" style="13" customWidth="1"/>
    <col min="7669" max="7669" width="10.875" style="13" customWidth="1"/>
    <col min="7670" max="7670" width="19.5" style="13" customWidth="1"/>
    <col min="7671" max="7671" width="8.125" style="13" customWidth="1"/>
    <col min="7672" max="7672" width="0" style="13" hidden="1" customWidth="1"/>
    <col min="7673" max="7673" width="9.25" style="13" customWidth="1"/>
    <col min="7674" max="7674" width="0" style="13" hidden="1" customWidth="1"/>
    <col min="7675" max="7675" width="7.625" style="13" customWidth="1"/>
    <col min="7676" max="7676" width="0" style="13" hidden="1" customWidth="1"/>
    <col min="7677" max="7677" width="4" style="13" customWidth="1"/>
    <col min="7678" max="7679" width="9" style="13" customWidth="1"/>
    <col min="7680" max="7680" width="10.5" style="13" customWidth="1"/>
    <col min="7681" max="7681" width="10.25" style="13" customWidth="1"/>
    <col min="7682" max="7682" width="11" style="13" customWidth="1"/>
    <col min="7683" max="7683" width="9.375" style="13" customWidth="1"/>
    <col min="7684" max="7684" width="10.875" style="13" customWidth="1"/>
    <col min="7685" max="7919" width="9" style="13"/>
    <col min="7920" max="7922" width="0" style="13" hidden="1" customWidth="1"/>
    <col min="7923" max="7923" width="6.625" style="13" customWidth="1"/>
    <col min="7924" max="7924" width="14.125" style="13" customWidth="1"/>
    <col min="7925" max="7925" width="10.875" style="13" customWidth="1"/>
    <col min="7926" max="7926" width="19.5" style="13" customWidth="1"/>
    <col min="7927" max="7927" width="8.125" style="13" customWidth="1"/>
    <col min="7928" max="7928" width="0" style="13" hidden="1" customWidth="1"/>
    <col min="7929" max="7929" width="9.25" style="13" customWidth="1"/>
    <col min="7930" max="7930" width="0" style="13" hidden="1" customWidth="1"/>
    <col min="7931" max="7931" width="7.625" style="13" customWidth="1"/>
    <col min="7932" max="7932" width="0" style="13" hidden="1" customWidth="1"/>
    <col min="7933" max="7933" width="4" style="13" customWidth="1"/>
    <col min="7934" max="7935" width="9" style="13" customWidth="1"/>
    <col min="7936" max="7936" width="10.5" style="13" customWidth="1"/>
    <col min="7937" max="7937" width="10.25" style="13" customWidth="1"/>
    <col min="7938" max="7938" width="11" style="13" customWidth="1"/>
    <col min="7939" max="7939" width="9.375" style="13" customWidth="1"/>
    <col min="7940" max="7940" width="10.875" style="13" customWidth="1"/>
    <col min="7941" max="8175" width="9" style="13"/>
    <col min="8176" max="8178" width="0" style="13" hidden="1" customWidth="1"/>
    <col min="8179" max="8179" width="6.625" style="13" customWidth="1"/>
    <col min="8180" max="8180" width="14.125" style="13" customWidth="1"/>
    <col min="8181" max="8181" width="10.875" style="13" customWidth="1"/>
    <col min="8182" max="8182" width="19.5" style="13" customWidth="1"/>
    <col min="8183" max="8183" width="8.125" style="13" customWidth="1"/>
    <col min="8184" max="8184" width="0" style="13" hidden="1" customWidth="1"/>
    <col min="8185" max="8185" width="9.25" style="13" customWidth="1"/>
    <col min="8186" max="8186" width="0" style="13" hidden="1" customWidth="1"/>
    <col min="8187" max="8187" width="7.625" style="13" customWidth="1"/>
    <col min="8188" max="8188" width="0" style="13" hidden="1" customWidth="1"/>
    <col min="8189" max="8189" width="4" style="13" customWidth="1"/>
    <col min="8190" max="8191" width="9" style="13" customWidth="1"/>
    <col min="8192" max="8192" width="10.5" style="13" customWidth="1"/>
    <col min="8193" max="8193" width="10.25" style="13" customWidth="1"/>
    <col min="8194" max="8194" width="11" style="13" customWidth="1"/>
    <col min="8195" max="8195" width="9.375" style="13" customWidth="1"/>
    <col min="8196" max="8196" width="10.875" style="13" customWidth="1"/>
    <col min="8197" max="8431" width="9" style="13"/>
    <col min="8432" max="8434" width="0" style="13" hidden="1" customWidth="1"/>
    <col min="8435" max="8435" width="6.625" style="13" customWidth="1"/>
    <col min="8436" max="8436" width="14.125" style="13" customWidth="1"/>
    <col min="8437" max="8437" width="10.875" style="13" customWidth="1"/>
    <col min="8438" max="8438" width="19.5" style="13" customWidth="1"/>
    <col min="8439" max="8439" width="8.125" style="13" customWidth="1"/>
    <col min="8440" max="8440" width="0" style="13" hidden="1" customWidth="1"/>
    <col min="8441" max="8441" width="9.25" style="13" customWidth="1"/>
    <col min="8442" max="8442" width="0" style="13" hidden="1" customWidth="1"/>
    <col min="8443" max="8443" width="7.625" style="13" customWidth="1"/>
    <col min="8444" max="8444" width="0" style="13" hidden="1" customWidth="1"/>
    <col min="8445" max="8445" width="4" style="13" customWidth="1"/>
    <col min="8446" max="8447" width="9" style="13" customWidth="1"/>
    <col min="8448" max="8448" width="10.5" style="13" customWidth="1"/>
    <col min="8449" max="8449" width="10.25" style="13" customWidth="1"/>
    <col min="8450" max="8450" width="11" style="13" customWidth="1"/>
    <col min="8451" max="8451" width="9.375" style="13" customWidth="1"/>
    <col min="8452" max="8452" width="10.875" style="13" customWidth="1"/>
    <col min="8453" max="8687" width="9" style="13"/>
    <col min="8688" max="8690" width="0" style="13" hidden="1" customWidth="1"/>
    <col min="8691" max="8691" width="6.625" style="13" customWidth="1"/>
    <col min="8692" max="8692" width="14.125" style="13" customWidth="1"/>
    <col min="8693" max="8693" width="10.875" style="13" customWidth="1"/>
    <col min="8694" max="8694" width="19.5" style="13" customWidth="1"/>
    <col min="8695" max="8695" width="8.125" style="13" customWidth="1"/>
    <col min="8696" max="8696" width="0" style="13" hidden="1" customWidth="1"/>
    <col min="8697" max="8697" width="9.25" style="13" customWidth="1"/>
    <col min="8698" max="8698" width="0" style="13" hidden="1" customWidth="1"/>
    <col min="8699" max="8699" width="7.625" style="13" customWidth="1"/>
    <col min="8700" max="8700" width="0" style="13" hidden="1" customWidth="1"/>
    <col min="8701" max="8701" width="4" style="13" customWidth="1"/>
    <col min="8702" max="8703" width="9" style="13" customWidth="1"/>
    <col min="8704" max="8704" width="10.5" style="13" customWidth="1"/>
    <col min="8705" max="8705" width="10.25" style="13" customWidth="1"/>
    <col min="8706" max="8706" width="11" style="13" customWidth="1"/>
    <col min="8707" max="8707" width="9.375" style="13" customWidth="1"/>
    <col min="8708" max="8708" width="10.875" style="13" customWidth="1"/>
    <col min="8709" max="8943" width="9" style="13"/>
    <col min="8944" max="8946" width="0" style="13" hidden="1" customWidth="1"/>
    <col min="8947" max="8947" width="6.625" style="13" customWidth="1"/>
    <col min="8948" max="8948" width="14.125" style="13" customWidth="1"/>
    <col min="8949" max="8949" width="10.875" style="13" customWidth="1"/>
    <col min="8950" max="8950" width="19.5" style="13" customWidth="1"/>
    <col min="8951" max="8951" width="8.125" style="13" customWidth="1"/>
    <col min="8952" max="8952" width="0" style="13" hidden="1" customWidth="1"/>
    <col min="8953" max="8953" width="9.25" style="13" customWidth="1"/>
    <col min="8954" max="8954" width="0" style="13" hidden="1" customWidth="1"/>
    <col min="8955" max="8955" width="7.625" style="13" customWidth="1"/>
    <col min="8956" max="8956" width="0" style="13" hidden="1" customWidth="1"/>
    <col min="8957" max="8957" width="4" style="13" customWidth="1"/>
    <col min="8958" max="8959" width="9" style="13" customWidth="1"/>
    <col min="8960" max="8960" width="10.5" style="13" customWidth="1"/>
    <col min="8961" max="8961" width="10.25" style="13" customWidth="1"/>
    <col min="8962" max="8962" width="11" style="13" customWidth="1"/>
    <col min="8963" max="8963" width="9.375" style="13" customWidth="1"/>
    <col min="8964" max="8964" width="10.875" style="13" customWidth="1"/>
    <col min="8965" max="9199" width="9" style="13"/>
    <col min="9200" max="9202" width="0" style="13" hidden="1" customWidth="1"/>
    <col min="9203" max="9203" width="6.625" style="13" customWidth="1"/>
    <col min="9204" max="9204" width="14.125" style="13" customWidth="1"/>
    <col min="9205" max="9205" width="10.875" style="13" customWidth="1"/>
    <col min="9206" max="9206" width="19.5" style="13" customWidth="1"/>
    <col min="9207" max="9207" width="8.125" style="13" customWidth="1"/>
    <col min="9208" max="9208" width="0" style="13" hidden="1" customWidth="1"/>
    <col min="9209" max="9209" width="9.25" style="13" customWidth="1"/>
    <col min="9210" max="9210" width="0" style="13" hidden="1" customWidth="1"/>
    <col min="9211" max="9211" width="7.625" style="13" customWidth="1"/>
    <col min="9212" max="9212" width="0" style="13" hidden="1" customWidth="1"/>
    <col min="9213" max="9213" width="4" style="13" customWidth="1"/>
    <col min="9214" max="9215" width="9" style="13" customWidth="1"/>
    <col min="9216" max="9216" width="10.5" style="13" customWidth="1"/>
    <col min="9217" max="9217" width="10.25" style="13" customWidth="1"/>
    <col min="9218" max="9218" width="11" style="13" customWidth="1"/>
    <col min="9219" max="9219" width="9.375" style="13" customWidth="1"/>
    <col min="9220" max="9220" width="10.875" style="13" customWidth="1"/>
    <col min="9221" max="9455" width="9" style="13"/>
    <col min="9456" max="9458" width="0" style="13" hidden="1" customWidth="1"/>
    <col min="9459" max="9459" width="6.625" style="13" customWidth="1"/>
    <col min="9460" max="9460" width="14.125" style="13" customWidth="1"/>
    <col min="9461" max="9461" width="10.875" style="13" customWidth="1"/>
    <col min="9462" max="9462" width="19.5" style="13" customWidth="1"/>
    <col min="9463" max="9463" width="8.125" style="13" customWidth="1"/>
    <col min="9464" max="9464" width="0" style="13" hidden="1" customWidth="1"/>
    <col min="9465" max="9465" width="9.25" style="13" customWidth="1"/>
    <col min="9466" max="9466" width="0" style="13" hidden="1" customWidth="1"/>
    <col min="9467" max="9467" width="7.625" style="13" customWidth="1"/>
    <col min="9468" max="9468" width="0" style="13" hidden="1" customWidth="1"/>
    <col min="9469" max="9469" width="4" style="13" customWidth="1"/>
    <col min="9470" max="9471" width="9" style="13" customWidth="1"/>
    <col min="9472" max="9472" width="10.5" style="13" customWidth="1"/>
    <col min="9473" max="9473" width="10.25" style="13" customWidth="1"/>
    <col min="9474" max="9474" width="11" style="13" customWidth="1"/>
    <col min="9475" max="9475" width="9.375" style="13" customWidth="1"/>
    <col min="9476" max="9476" width="10.875" style="13" customWidth="1"/>
    <col min="9477" max="9711" width="9" style="13"/>
    <col min="9712" max="9714" width="0" style="13" hidden="1" customWidth="1"/>
    <col min="9715" max="9715" width="6.625" style="13" customWidth="1"/>
    <col min="9716" max="9716" width="14.125" style="13" customWidth="1"/>
    <col min="9717" max="9717" width="10.875" style="13" customWidth="1"/>
    <col min="9718" max="9718" width="19.5" style="13" customWidth="1"/>
    <col min="9719" max="9719" width="8.125" style="13" customWidth="1"/>
    <col min="9720" max="9720" width="0" style="13" hidden="1" customWidth="1"/>
    <col min="9721" max="9721" width="9.25" style="13" customWidth="1"/>
    <col min="9722" max="9722" width="0" style="13" hidden="1" customWidth="1"/>
    <col min="9723" max="9723" width="7.625" style="13" customWidth="1"/>
    <col min="9724" max="9724" width="0" style="13" hidden="1" customWidth="1"/>
    <col min="9725" max="9725" width="4" style="13" customWidth="1"/>
    <col min="9726" max="9727" width="9" style="13" customWidth="1"/>
    <col min="9728" max="9728" width="10.5" style="13" customWidth="1"/>
    <col min="9729" max="9729" width="10.25" style="13" customWidth="1"/>
    <col min="9730" max="9730" width="11" style="13" customWidth="1"/>
    <col min="9731" max="9731" width="9.375" style="13" customWidth="1"/>
    <col min="9732" max="9732" width="10.875" style="13" customWidth="1"/>
    <col min="9733" max="9967" width="9" style="13"/>
    <col min="9968" max="9970" width="0" style="13" hidden="1" customWidth="1"/>
    <col min="9971" max="9971" width="6.625" style="13" customWidth="1"/>
    <col min="9972" max="9972" width="14.125" style="13" customWidth="1"/>
    <col min="9973" max="9973" width="10.875" style="13" customWidth="1"/>
    <col min="9974" max="9974" width="19.5" style="13" customWidth="1"/>
    <col min="9975" max="9975" width="8.125" style="13" customWidth="1"/>
    <col min="9976" max="9976" width="0" style="13" hidden="1" customWidth="1"/>
    <col min="9977" max="9977" width="9.25" style="13" customWidth="1"/>
    <col min="9978" max="9978" width="0" style="13" hidden="1" customWidth="1"/>
    <col min="9979" max="9979" width="7.625" style="13" customWidth="1"/>
    <col min="9980" max="9980" width="0" style="13" hidden="1" customWidth="1"/>
    <col min="9981" max="9981" width="4" style="13" customWidth="1"/>
    <col min="9982" max="9983" width="9" style="13" customWidth="1"/>
    <col min="9984" max="9984" width="10.5" style="13" customWidth="1"/>
    <col min="9985" max="9985" width="10.25" style="13" customWidth="1"/>
    <col min="9986" max="9986" width="11" style="13" customWidth="1"/>
    <col min="9987" max="9987" width="9.375" style="13" customWidth="1"/>
    <col min="9988" max="9988" width="10.875" style="13" customWidth="1"/>
    <col min="9989" max="10223" width="9" style="13"/>
    <col min="10224" max="10226" width="0" style="13" hidden="1" customWidth="1"/>
    <col min="10227" max="10227" width="6.625" style="13" customWidth="1"/>
    <col min="10228" max="10228" width="14.125" style="13" customWidth="1"/>
    <col min="10229" max="10229" width="10.875" style="13" customWidth="1"/>
    <col min="10230" max="10230" width="19.5" style="13" customWidth="1"/>
    <col min="10231" max="10231" width="8.125" style="13" customWidth="1"/>
    <col min="10232" max="10232" width="0" style="13" hidden="1" customWidth="1"/>
    <col min="10233" max="10233" width="9.25" style="13" customWidth="1"/>
    <col min="10234" max="10234" width="0" style="13" hidden="1" customWidth="1"/>
    <col min="10235" max="10235" width="7.625" style="13" customWidth="1"/>
    <col min="10236" max="10236" width="0" style="13" hidden="1" customWidth="1"/>
    <col min="10237" max="10237" width="4" style="13" customWidth="1"/>
    <col min="10238" max="10239" width="9" style="13" customWidth="1"/>
    <col min="10240" max="10240" width="10.5" style="13" customWidth="1"/>
    <col min="10241" max="10241" width="10.25" style="13" customWidth="1"/>
    <col min="10242" max="10242" width="11" style="13" customWidth="1"/>
    <col min="10243" max="10243" width="9.375" style="13" customWidth="1"/>
    <col min="10244" max="10244" width="10.875" style="13" customWidth="1"/>
    <col min="10245" max="10479" width="9" style="13"/>
    <col min="10480" max="10482" width="0" style="13" hidden="1" customWidth="1"/>
    <col min="10483" max="10483" width="6.625" style="13" customWidth="1"/>
    <col min="10484" max="10484" width="14.125" style="13" customWidth="1"/>
    <col min="10485" max="10485" width="10.875" style="13" customWidth="1"/>
    <col min="10486" max="10486" width="19.5" style="13" customWidth="1"/>
    <col min="10487" max="10487" width="8.125" style="13" customWidth="1"/>
    <col min="10488" max="10488" width="0" style="13" hidden="1" customWidth="1"/>
    <col min="10489" max="10489" width="9.25" style="13" customWidth="1"/>
    <col min="10490" max="10490" width="0" style="13" hidden="1" customWidth="1"/>
    <col min="10491" max="10491" width="7.625" style="13" customWidth="1"/>
    <col min="10492" max="10492" width="0" style="13" hidden="1" customWidth="1"/>
    <col min="10493" max="10493" width="4" style="13" customWidth="1"/>
    <col min="10494" max="10495" width="9" style="13" customWidth="1"/>
    <col min="10496" max="10496" width="10.5" style="13" customWidth="1"/>
    <col min="10497" max="10497" width="10.25" style="13" customWidth="1"/>
    <col min="10498" max="10498" width="11" style="13" customWidth="1"/>
    <col min="10499" max="10499" width="9.375" style="13" customWidth="1"/>
    <col min="10500" max="10500" width="10.875" style="13" customWidth="1"/>
    <col min="10501" max="10735" width="9" style="13"/>
    <col min="10736" max="10738" width="0" style="13" hidden="1" customWidth="1"/>
    <col min="10739" max="10739" width="6.625" style="13" customWidth="1"/>
    <col min="10740" max="10740" width="14.125" style="13" customWidth="1"/>
    <col min="10741" max="10741" width="10.875" style="13" customWidth="1"/>
    <col min="10742" max="10742" width="19.5" style="13" customWidth="1"/>
    <col min="10743" max="10743" width="8.125" style="13" customWidth="1"/>
    <col min="10744" max="10744" width="0" style="13" hidden="1" customWidth="1"/>
    <col min="10745" max="10745" width="9.25" style="13" customWidth="1"/>
    <col min="10746" max="10746" width="0" style="13" hidden="1" customWidth="1"/>
    <col min="10747" max="10747" width="7.625" style="13" customWidth="1"/>
    <col min="10748" max="10748" width="0" style="13" hidden="1" customWidth="1"/>
    <col min="10749" max="10749" width="4" style="13" customWidth="1"/>
    <col min="10750" max="10751" width="9" style="13" customWidth="1"/>
    <col min="10752" max="10752" width="10.5" style="13" customWidth="1"/>
    <col min="10753" max="10753" width="10.25" style="13" customWidth="1"/>
    <col min="10754" max="10754" width="11" style="13" customWidth="1"/>
    <col min="10755" max="10755" width="9.375" style="13" customWidth="1"/>
    <col min="10756" max="10756" width="10.875" style="13" customWidth="1"/>
    <col min="10757" max="10991" width="9" style="13"/>
    <col min="10992" max="10994" width="0" style="13" hidden="1" customWidth="1"/>
    <col min="10995" max="10995" width="6.625" style="13" customWidth="1"/>
    <col min="10996" max="10996" width="14.125" style="13" customWidth="1"/>
    <col min="10997" max="10997" width="10.875" style="13" customWidth="1"/>
    <col min="10998" max="10998" width="19.5" style="13" customWidth="1"/>
    <col min="10999" max="10999" width="8.125" style="13" customWidth="1"/>
    <col min="11000" max="11000" width="0" style="13" hidden="1" customWidth="1"/>
    <col min="11001" max="11001" width="9.25" style="13" customWidth="1"/>
    <col min="11002" max="11002" width="0" style="13" hidden="1" customWidth="1"/>
    <col min="11003" max="11003" width="7.625" style="13" customWidth="1"/>
    <col min="11004" max="11004" width="0" style="13" hidden="1" customWidth="1"/>
    <col min="11005" max="11005" width="4" style="13" customWidth="1"/>
    <col min="11006" max="11007" width="9" style="13" customWidth="1"/>
    <col min="11008" max="11008" width="10.5" style="13" customWidth="1"/>
    <col min="11009" max="11009" width="10.25" style="13" customWidth="1"/>
    <col min="11010" max="11010" width="11" style="13" customWidth="1"/>
    <col min="11011" max="11011" width="9.375" style="13" customWidth="1"/>
    <col min="11012" max="11012" width="10.875" style="13" customWidth="1"/>
    <col min="11013" max="11247" width="9" style="13"/>
    <col min="11248" max="11250" width="0" style="13" hidden="1" customWidth="1"/>
    <col min="11251" max="11251" width="6.625" style="13" customWidth="1"/>
    <col min="11252" max="11252" width="14.125" style="13" customWidth="1"/>
    <col min="11253" max="11253" width="10.875" style="13" customWidth="1"/>
    <col min="11254" max="11254" width="19.5" style="13" customWidth="1"/>
    <col min="11255" max="11255" width="8.125" style="13" customWidth="1"/>
    <col min="11256" max="11256" width="0" style="13" hidden="1" customWidth="1"/>
    <col min="11257" max="11257" width="9.25" style="13" customWidth="1"/>
    <col min="11258" max="11258" width="0" style="13" hidden="1" customWidth="1"/>
    <col min="11259" max="11259" width="7.625" style="13" customWidth="1"/>
    <col min="11260" max="11260" width="0" style="13" hidden="1" customWidth="1"/>
    <col min="11261" max="11261" width="4" style="13" customWidth="1"/>
    <col min="11262" max="11263" width="9" style="13" customWidth="1"/>
    <col min="11264" max="11264" width="10.5" style="13" customWidth="1"/>
    <col min="11265" max="11265" width="10.25" style="13" customWidth="1"/>
    <col min="11266" max="11266" width="11" style="13" customWidth="1"/>
    <col min="11267" max="11267" width="9.375" style="13" customWidth="1"/>
    <col min="11268" max="11268" width="10.875" style="13" customWidth="1"/>
    <col min="11269" max="11503" width="9" style="13"/>
    <col min="11504" max="11506" width="0" style="13" hidden="1" customWidth="1"/>
    <col min="11507" max="11507" width="6.625" style="13" customWidth="1"/>
    <col min="11508" max="11508" width="14.125" style="13" customWidth="1"/>
    <col min="11509" max="11509" width="10.875" style="13" customWidth="1"/>
    <col min="11510" max="11510" width="19.5" style="13" customWidth="1"/>
    <col min="11511" max="11511" width="8.125" style="13" customWidth="1"/>
    <col min="11512" max="11512" width="0" style="13" hidden="1" customWidth="1"/>
    <col min="11513" max="11513" width="9.25" style="13" customWidth="1"/>
    <col min="11514" max="11514" width="0" style="13" hidden="1" customWidth="1"/>
    <col min="11515" max="11515" width="7.625" style="13" customWidth="1"/>
    <col min="11516" max="11516" width="0" style="13" hidden="1" customWidth="1"/>
    <col min="11517" max="11517" width="4" style="13" customWidth="1"/>
    <col min="11518" max="11519" width="9" style="13" customWidth="1"/>
    <col min="11520" max="11520" width="10.5" style="13" customWidth="1"/>
    <col min="11521" max="11521" width="10.25" style="13" customWidth="1"/>
    <col min="11522" max="11522" width="11" style="13" customWidth="1"/>
    <col min="11523" max="11523" width="9.375" style="13" customWidth="1"/>
    <col min="11524" max="11524" width="10.875" style="13" customWidth="1"/>
    <col min="11525" max="11759" width="9" style="13"/>
    <col min="11760" max="11762" width="0" style="13" hidden="1" customWidth="1"/>
    <col min="11763" max="11763" width="6.625" style="13" customWidth="1"/>
    <col min="11764" max="11764" width="14.125" style="13" customWidth="1"/>
    <col min="11765" max="11765" width="10.875" style="13" customWidth="1"/>
    <col min="11766" max="11766" width="19.5" style="13" customWidth="1"/>
    <col min="11767" max="11767" width="8.125" style="13" customWidth="1"/>
    <col min="11768" max="11768" width="0" style="13" hidden="1" customWidth="1"/>
    <col min="11769" max="11769" width="9.25" style="13" customWidth="1"/>
    <col min="11770" max="11770" width="0" style="13" hidden="1" customWidth="1"/>
    <col min="11771" max="11771" width="7.625" style="13" customWidth="1"/>
    <col min="11772" max="11772" width="0" style="13" hidden="1" customWidth="1"/>
    <col min="11773" max="11773" width="4" style="13" customWidth="1"/>
    <col min="11774" max="11775" width="9" style="13" customWidth="1"/>
    <col min="11776" max="11776" width="10.5" style="13" customWidth="1"/>
    <col min="11777" max="11777" width="10.25" style="13" customWidth="1"/>
    <col min="11778" max="11778" width="11" style="13" customWidth="1"/>
    <col min="11779" max="11779" width="9.375" style="13" customWidth="1"/>
    <col min="11780" max="11780" width="10.875" style="13" customWidth="1"/>
    <col min="11781" max="12015" width="9" style="13"/>
    <col min="12016" max="12018" width="0" style="13" hidden="1" customWidth="1"/>
    <col min="12019" max="12019" width="6.625" style="13" customWidth="1"/>
    <col min="12020" max="12020" width="14.125" style="13" customWidth="1"/>
    <col min="12021" max="12021" width="10.875" style="13" customWidth="1"/>
    <col min="12022" max="12022" width="19.5" style="13" customWidth="1"/>
    <col min="12023" max="12023" width="8.125" style="13" customWidth="1"/>
    <col min="12024" max="12024" width="0" style="13" hidden="1" customWidth="1"/>
    <col min="12025" max="12025" width="9.25" style="13" customWidth="1"/>
    <col min="12026" max="12026" width="0" style="13" hidden="1" customWidth="1"/>
    <col min="12027" max="12027" width="7.625" style="13" customWidth="1"/>
    <col min="12028" max="12028" width="0" style="13" hidden="1" customWidth="1"/>
    <col min="12029" max="12029" width="4" style="13" customWidth="1"/>
    <col min="12030" max="12031" width="9" style="13" customWidth="1"/>
    <col min="12032" max="12032" width="10.5" style="13" customWidth="1"/>
    <col min="12033" max="12033" width="10.25" style="13" customWidth="1"/>
    <col min="12034" max="12034" width="11" style="13" customWidth="1"/>
    <col min="12035" max="12035" width="9.375" style="13" customWidth="1"/>
    <col min="12036" max="12036" width="10.875" style="13" customWidth="1"/>
    <col min="12037" max="12271" width="9" style="13"/>
    <col min="12272" max="12274" width="0" style="13" hidden="1" customWidth="1"/>
    <col min="12275" max="12275" width="6.625" style="13" customWidth="1"/>
    <col min="12276" max="12276" width="14.125" style="13" customWidth="1"/>
    <col min="12277" max="12277" width="10.875" style="13" customWidth="1"/>
    <col min="12278" max="12278" width="19.5" style="13" customWidth="1"/>
    <col min="12279" max="12279" width="8.125" style="13" customWidth="1"/>
    <col min="12280" max="12280" width="0" style="13" hidden="1" customWidth="1"/>
    <col min="12281" max="12281" width="9.25" style="13" customWidth="1"/>
    <col min="12282" max="12282" width="0" style="13" hidden="1" customWidth="1"/>
    <col min="12283" max="12283" width="7.625" style="13" customWidth="1"/>
    <col min="12284" max="12284" width="0" style="13" hidden="1" customWidth="1"/>
    <col min="12285" max="12285" width="4" style="13" customWidth="1"/>
    <col min="12286" max="12287" width="9" style="13" customWidth="1"/>
    <col min="12288" max="12288" width="10.5" style="13" customWidth="1"/>
    <col min="12289" max="12289" width="10.25" style="13" customWidth="1"/>
    <col min="12290" max="12290" width="11" style="13" customWidth="1"/>
    <col min="12291" max="12291" width="9.375" style="13" customWidth="1"/>
    <col min="12292" max="12292" width="10.875" style="13" customWidth="1"/>
    <col min="12293" max="12527" width="9" style="13"/>
    <col min="12528" max="12530" width="0" style="13" hidden="1" customWidth="1"/>
    <col min="12531" max="12531" width="6.625" style="13" customWidth="1"/>
    <col min="12532" max="12532" width="14.125" style="13" customWidth="1"/>
    <col min="12533" max="12533" width="10.875" style="13" customWidth="1"/>
    <col min="12534" max="12534" width="19.5" style="13" customWidth="1"/>
    <col min="12535" max="12535" width="8.125" style="13" customWidth="1"/>
    <col min="12536" max="12536" width="0" style="13" hidden="1" customWidth="1"/>
    <col min="12537" max="12537" width="9.25" style="13" customWidth="1"/>
    <col min="12538" max="12538" width="0" style="13" hidden="1" customWidth="1"/>
    <col min="12539" max="12539" width="7.625" style="13" customWidth="1"/>
    <col min="12540" max="12540" width="0" style="13" hidden="1" customWidth="1"/>
    <col min="12541" max="12541" width="4" style="13" customWidth="1"/>
    <col min="12542" max="12543" width="9" style="13" customWidth="1"/>
    <col min="12544" max="12544" width="10.5" style="13" customWidth="1"/>
    <col min="12545" max="12545" width="10.25" style="13" customWidth="1"/>
    <col min="12546" max="12546" width="11" style="13" customWidth="1"/>
    <col min="12547" max="12547" width="9.375" style="13" customWidth="1"/>
    <col min="12548" max="12548" width="10.875" style="13" customWidth="1"/>
    <col min="12549" max="12783" width="9" style="13"/>
    <col min="12784" max="12786" width="0" style="13" hidden="1" customWidth="1"/>
    <col min="12787" max="12787" width="6.625" style="13" customWidth="1"/>
    <col min="12788" max="12788" width="14.125" style="13" customWidth="1"/>
    <col min="12789" max="12789" width="10.875" style="13" customWidth="1"/>
    <col min="12790" max="12790" width="19.5" style="13" customWidth="1"/>
    <col min="12791" max="12791" width="8.125" style="13" customWidth="1"/>
    <col min="12792" max="12792" width="0" style="13" hidden="1" customWidth="1"/>
    <col min="12793" max="12793" width="9.25" style="13" customWidth="1"/>
    <col min="12794" max="12794" width="0" style="13" hidden="1" customWidth="1"/>
    <col min="12795" max="12795" width="7.625" style="13" customWidth="1"/>
    <col min="12796" max="12796" width="0" style="13" hidden="1" customWidth="1"/>
    <col min="12797" max="12797" width="4" style="13" customWidth="1"/>
    <col min="12798" max="12799" width="9" style="13" customWidth="1"/>
    <col min="12800" max="12800" width="10.5" style="13" customWidth="1"/>
    <col min="12801" max="12801" width="10.25" style="13" customWidth="1"/>
    <col min="12802" max="12802" width="11" style="13" customWidth="1"/>
    <col min="12803" max="12803" width="9.375" style="13" customWidth="1"/>
    <col min="12804" max="12804" width="10.875" style="13" customWidth="1"/>
    <col min="12805" max="13039" width="9" style="13"/>
    <col min="13040" max="13042" width="0" style="13" hidden="1" customWidth="1"/>
    <col min="13043" max="13043" width="6.625" style="13" customWidth="1"/>
    <col min="13044" max="13044" width="14.125" style="13" customWidth="1"/>
    <col min="13045" max="13045" width="10.875" style="13" customWidth="1"/>
    <col min="13046" max="13046" width="19.5" style="13" customWidth="1"/>
    <col min="13047" max="13047" width="8.125" style="13" customWidth="1"/>
    <col min="13048" max="13048" width="0" style="13" hidden="1" customWidth="1"/>
    <col min="13049" max="13049" width="9.25" style="13" customWidth="1"/>
    <col min="13050" max="13050" width="0" style="13" hidden="1" customWidth="1"/>
    <col min="13051" max="13051" width="7.625" style="13" customWidth="1"/>
    <col min="13052" max="13052" width="0" style="13" hidden="1" customWidth="1"/>
    <col min="13053" max="13053" width="4" style="13" customWidth="1"/>
    <col min="13054" max="13055" width="9" style="13" customWidth="1"/>
    <col min="13056" max="13056" width="10.5" style="13" customWidth="1"/>
    <col min="13057" max="13057" width="10.25" style="13" customWidth="1"/>
    <col min="13058" max="13058" width="11" style="13" customWidth="1"/>
    <col min="13059" max="13059" width="9.375" style="13" customWidth="1"/>
    <col min="13060" max="13060" width="10.875" style="13" customWidth="1"/>
    <col min="13061" max="13295" width="9" style="13"/>
    <col min="13296" max="13298" width="0" style="13" hidden="1" customWidth="1"/>
    <col min="13299" max="13299" width="6.625" style="13" customWidth="1"/>
    <col min="13300" max="13300" width="14.125" style="13" customWidth="1"/>
    <col min="13301" max="13301" width="10.875" style="13" customWidth="1"/>
    <col min="13302" max="13302" width="19.5" style="13" customWidth="1"/>
    <col min="13303" max="13303" width="8.125" style="13" customWidth="1"/>
    <col min="13304" max="13304" width="0" style="13" hidden="1" customWidth="1"/>
    <col min="13305" max="13305" width="9.25" style="13" customWidth="1"/>
    <col min="13306" max="13306" width="0" style="13" hidden="1" customWidth="1"/>
    <col min="13307" max="13307" width="7.625" style="13" customWidth="1"/>
    <col min="13308" max="13308" width="0" style="13" hidden="1" customWidth="1"/>
    <col min="13309" max="13309" width="4" style="13" customWidth="1"/>
    <col min="13310" max="13311" width="9" style="13" customWidth="1"/>
    <col min="13312" max="13312" width="10.5" style="13" customWidth="1"/>
    <col min="13313" max="13313" width="10.25" style="13" customWidth="1"/>
    <col min="13314" max="13314" width="11" style="13" customWidth="1"/>
    <col min="13315" max="13315" width="9.375" style="13" customWidth="1"/>
    <col min="13316" max="13316" width="10.875" style="13" customWidth="1"/>
    <col min="13317" max="13551" width="9" style="13"/>
    <col min="13552" max="13554" width="0" style="13" hidden="1" customWidth="1"/>
    <col min="13555" max="13555" width="6.625" style="13" customWidth="1"/>
    <col min="13556" max="13556" width="14.125" style="13" customWidth="1"/>
    <col min="13557" max="13557" width="10.875" style="13" customWidth="1"/>
    <col min="13558" max="13558" width="19.5" style="13" customWidth="1"/>
    <col min="13559" max="13559" width="8.125" style="13" customWidth="1"/>
    <col min="13560" max="13560" width="0" style="13" hidden="1" customWidth="1"/>
    <col min="13561" max="13561" width="9.25" style="13" customWidth="1"/>
    <col min="13562" max="13562" width="0" style="13" hidden="1" customWidth="1"/>
    <col min="13563" max="13563" width="7.625" style="13" customWidth="1"/>
    <col min="13564" max="13564" width="0" style="13" hidden="1" customWidth="1"/>
    <col min="13565" max="13565" width="4" style="13" customWidth="1"/>
    <col min="13566" max="13567" width="9" style="13" customWidth="1"/>
    <col min="13568" max="13568" width="10.5" style="13" customWidth="1"/>
    <col min="13569" max="13569" width="10.25" style="13" customWidth="1"/>
    <col min="13570" max="13570" width="11" style="13" customWidth="1"/>
    <col min="13571" max="13571" width="9.375" style="13" customWidth="1"/>
    <col min="13572" max="13572" width="10.875" style="13" customWidth="1"/>
    <col min="13573" max="13807" width="9" style="13"/>
    <col min="13808" max="13810" width="0" style="13" hidden="1" customWidth="1"/>
    <col min="13811" max="13811" width="6.625" style="13" customWidth="1"/>
    <col min="13812" max="13812" width="14.125" style="13" customWidth="1"/>
    <col min="13813" max="13813" width="10.875" style="13" customWidth="1"/>
    <col min="13814" max="13814" width="19.5" style="13" customWidth="1"/>
    <col min="13815" max="13815" width="8.125" style="13" customWidth="1"/>
    <col min="13816" max="13816" width="0" style="13" hidden="1" customWidth="1"/>
    <col min="13817" max="13817" width="9.25" style="13" customWidth="1"/>
    <col min="13818" max="13818" width="0" style="13" hidden="1" customWidth="1"/>
    <col min="13819" max="13819" width="7.625" style="13" customWidth="1"/>
    <col min="13820" max="13820" width="0" style="13" hidden="1" customWidth="1"/>
    <col min="13821" max="13821" width="4" style="13" customWidth="1"/>
    <col min="13822" max="13823" width="9" style="13" customWidth="1"/>
    <col min="13824" max="13824" width="10.5" style="13" customWidth="1"/>
    <col min="13825" max="13825" width="10.25" style="13" customWidth="1"/>
    <col min="13826" max="13826" width="11" style="13" customWidth="1"/>
    <col min="13827" max="13827" width="9.375" style="13" customWidth="1"/>
    <col min="13828" max="13828" width="10.875" style="13" customWidth="1"/>
    <col min="13829" max="14063" width="9" style="13"/>
    <col min="14064" max="14066" width="0" style="13" hidden="1" customWidth="1"/>
    <col min="14067" max="14067" width="6.625" style="13" customWidth="1"/>
    <col min="14068" max="14068" width="14.125" style="13" customWidth="1"/>
    <col min="14069" max="14069" width="10.875" style="13" customWidth="1"/>
    <col min="14070" max="14070" width="19.5" style="13" customWidth="1"/>
    <col min="14071" max="14071" width="8.125" style="13" customWidth="1"/>
    <col min="14072" max="14072" width="0" style="13" hidden="1" customWidth="1"/>
    <col min="14073" max="14073" width="9.25" style="13" customWidth="1"/>
    <col min="14074" max="14074" width="0" style="13" hidden="1" customWidth="1"/>
    <col min="14075" max="14075" width="7.625" style="13" customWidth="1"/>
    <col min="14076" max="14076" width="0" style="13" hidden="1" customWidth="1"/>
    <col min="14077" max="14077" width="4" style="13" customWidth="1"/>
    <col min="14078" max="14079" width="9" style="13" customWidth="1"/>
    <col min="14080" max="14080" width="10.5" style="13" customWidth="1"/>
    <col min="14081" max="14081" width="10.25" style="13" customWidth="1"/>
    <col min="14082" max="14082" width="11" style="13" customWidth="1"/>
    <col min="14083" max="14083" width="9.375" style="13" customWidth="1"/>
    <col min="14084" max="14084" width="10.875" style="13" customWidth="1"/>
    <col min="14085" max="14319" width="9" style="13"/>
    <col min="14320" max="14322" width="0" style="13" hidden="1" customWidth="1"/>
    <col min="14323" max="14323" width="6.625" style="13" customWidth="1"/>
    <col min="14324" max="14324" width="14.125" style="13" customWidth="1"/>
    <col min="14325" max="14325" width="10.875" style="13" customWidth="1"/>
    <col min="14326" max="14326" width="19.5" style="13" customWidth="1"/>
    <col min="14327" max="14327" width="8.125" style="13" customWidth="1"/>
    <col min="14328" max="14328" width="0" style="13" hidden="1" customWidth="1"/>
    <col min="14329" max="14329" width="9.25" style="13" customWidth="1"/>
    <col min="14330" max="14330" width="0" style="13" hidden="1" customWidth="1"/>
    <col min="14331" max="14331" width="7.625" style="13" customWidth="1"/>
    <col min="14332" max="14332" width="0" style="13" hidden="1" customWidth="1"/>
    <col min="14333" max="14333" width="4" style="13" customWidth="1"/>
    <col min="14334" max="14335" width="9" style="13" customWidth="1"/>
    <col min="14336" max="14336" width="10.5" style="13" customWidth="1"/>
    <col min="14337" max="14337" width="10.25" style="13" customWidth="1"/>
    <col min="14338" max="14338" width="11" style="13" customWidth="1"/>
    <col min="14339" max="14339" width="9.375" style="13" customWidth="1"/>
    <col min="14340" max="14340" width="10.875" style="13" customWidth="1"/>
    <col min="14341" max="14575" width="9" style="13"/>
    <col min="14576" max="14578" width="0" style="13" hidden="1" customWidth="1"/>
    <col min="14579" max="14579" width="6.625" style="13" customWidth="1"/>
    <col min="14580" max="14580" width="14.125" style="13" customWidth="1"/>
    <col min="14581" max="14581" width="10.875" style="13" customWidth="1"/>
    <col min="14582" max="14582" width="19.5" style="13" customWidth="1"/>
    <col min="14583" max="14583" width="8.125" style="13" customWidth="1"/>
    <col min="14584" max="14584" width="0" style="13" hidden="1" customWidth="1"/>
    <col min="14585" max="14585" width="9.25" style="13" customWidth="1"/>
    <col min="14586" max="14586" width="0" style="13" hidden="1" customWidth="1"/>
    <col min="14587" max="14587" width="7.625" style="13" customWidth="1"/>
    <col min="14588" max="14588" width="0" style="13" hidden="1" customWidth="1"/>
    <col min="14589" max="14589" width="4" style="13" customWidth="1"/>
    <col min="14590" max="14591" width="9" style="13" customWidth="1"/>
    <col min="14592" max="14592" width="10.5" style="13" customWidth="1"/>
    <col min="14593" max="14593" width="10.25" style="13" customWidth="1"/>
    <col min="14594" max="14594" width="11" style="13" customWidth="1"/>
    <col min="14595" max="14595" width="9.375" style="13" customWidth="1"/>
    <col min="14596" max="14596" width="10.875" style="13" customWidth="1"/>
    <col min="14597" max="14831" width="9" style="13"/>
    <col min="14832" max="14834" width="0" style="13" hidden="1" customWidth="1"/>
    <col min="14835" max="14835" width="6.625" style="13" customWidth="1"/>
    <col min="14836" max="14836" width="14.125" style="13" customWidth="1"/>
    <col min="14837" max="14837" width="10.875" style="13" customWidth="1"/>
    <col min="14838" max="14838" width="19.5" style="13" customWidth="1"/>
    <col min="14839" max="14839" width="8.125" style="13" customWidth="1"/>
    <col min="14840" max="14840" width="0" style="13" hidden="1" customWidth="1"/>
    <col min="14841" max="14841" width="9.25" style="13" customWidth="1"/>
    <col min="14842" max="14842" width="0" style="13" hidden="1" customWidth="1"/>
    <col min="14843" max="14843" width="7.625" style="13" customWidth="1"/>
    <col min="14844" max="14844" width="0" style="13" hidden="1" customWidth="1"/>
    <col min="14845" max="14845" width="4" style="13" customWidth="1"/>
    <col min="14846" max="14847" width="9" style="13" customWidth="1"/>
    <col min="14848" max="14848" width="10.5" style="13" customWidth="1"/>
    <col min="14849" max="14849" width="10.25" style="13" customWidth="1"/>
    <col min="14850" max="14850" width="11" style="13" customWidth="1"/>
    <col min="14851" max="14851" width="9.375" style="13" customWidth="1"/>
    <col min="14852" max="14852" width="10.875" style="13" customWidth="1"/>
    <col min="14853" max="15087" width="9" style="13"/>
    <col min="15088" max="15090" width="0" style="13" hidden="1" customWidth="1"/>
    <col min="15091" max="15091" width="6.625" style="13" customWidth="1"/>
    <col min="15092" max="15092" width="14.125" style="13" customWidth="1"/>
    <col min="15093" max="15093" width="10.875" style="13" customWidth="1"/>
    <col min="15094" max="15094" width="19.5" style="13" customWidth="1"/>
    <col min="15095" max="15095" width="8.125" style="13" customWidth="1"/>
    <col min="15096" max="15096" width="0" style="13" hidden="1" customWidth="1"/>
    <col min="15097" max="15097" width="9.25" style="13" customWidth="1"/>
    <col min="15098" max="15098" width="0" style="13" hidden="1" customWidth="1"/>
    <col min="15099" max="15099" width="7.625" style="13" customWidth="1"/>
    <col min="15100" max="15100" width="0" style="13" hidden="1" customWidth="1"/>
    <col min="15101" max="15101" width="4" style="13" customWidth="1"/>
    <col min="15102" max="15103" width="9" style="13" customWidth="1"/>
    <col min="15104" max="15104" width="10.5" style="13" customWidth="1"/>
    <col min="15105" max="15105" width="10.25" style="13" customWidth="1"/>
    <col min="15106" max="15106" width="11" style="13" customWidth="1"/>
    <col min="15107" max="15107" width="9.375" style="13" customWidth="1"/>
    <col min="15108" max="15108" width="10.875" style="13" customWidth="1"/>
    <col min="15109" max="15343" width="9" style="13"/>
    <col min="15344" max="15346" width="0" style="13" hidden="1" customWidth="1"/>
    <col min="15347" max="15347" width="6.625" style="13" customWidth="1"/>
    <col min="15348" max="15348" width="14.125" style="13" customWidth="1"/>
    <col min="15349" max="15349" width="10.875" style="13" customWidth="1"/>
    <col min="15350" max="15350" width="19.5" style="13" customWidth="1"/>
    <col min="15351" max="15351" width="8.125" style="13" customWidth="1"/>
    <col min="15352" max="15352" width="0" style="13" hidden="1" customWidth="1"/>
    <col min="15353" max="15353" width="9.25" style="13" customWidth="1"/>
    <col min="15354" max="15354" width="0" style="13" hidden="1" customWidth="1"/>
    <col min="15355" max="15355" width="7.625" style="13" customWidth="1"/>
    <col min="15356" max="15356" width="0" style="13" hidden="1" customWidth="1"/>
    <col min="15357" max="15357" width="4" style="13" customWidth="1"/>
    <col min="15358" max="15359" width="9" style="13" customWidth="1"/>
    <col min="15360" max="15360" width="10.5" style="13" customWidth="1"/>
    <col min="15361" max="15361" width="10.25" style="13" customWidth="1"/>
    <col min="15362" max="15362" width="11" style="13" customWidth="1"/>
    <col min="15363" max="15363" width="9.375" style="13" customWidth="1"/>
    <col min="15364" max="15364" width="10.875" style="13" customWidth="1"/>
    <col min="15365" max="15599" width="9" style="13"/>
    <col min="15600" max="15602" width="0" style="13" hidden="1" customWidth="1"/>
    <col min="15603" max="15603" width="6.625" style="13" customWidth="1"/>
    <col min="15604" max="15604" width="14.125" style="13" customWidth="1"/>
    <col min="15605" max="15605" width="10.875" style="13" customWidth="1"/>
    <col min="15606" max="15606" width="19.5" style="13" customWidth="1"/>
    <col min="15607" max="15607" width="8.125" style="13" customWidth="1"/>
    <col min="15608" max="15608" width="0" style="13" hidden="1" customWidth="1"/>
    <col min="15609" max="15609" width="9.25" style="13" customWidth="1"/>
    <col min="15610" max="15610" width="0" style="13" hidden="1" customWidth="1"/>
    <col min="15611" max="15611" width="7.625" style="13" customWidth="1"/>
    <col min="15612" max="15612" width="0" style="13" hidden="1" customWidth="1"/>
    <col min="15613" max="15613" width="4" style="13" customWidth="1"/>
    <col min="15614" max="15615" width="9" style="13" customWidth="1"/>
    <col min="15616" max="15616" width="10.5" style="13" customWidth="1"/>
    <col min="15617" max="15617" width="10.25" style="13" customWidth="1"/>
    <col min="15618" max="15618" width="11" style="13" customWidth="1"/>
    <col min="15619" max="15619" width="9.375" style="13" customWidth="1"/>
    <col min="15620" max="15620" width="10.875" style="13" customWidth="1"/>
    <col min="15621" max="15855" width="9" style="13"/>
    <col min="15856" max="15858" width="0" style="13" hidden="1" customWidth="1"/>
    <col min="15859" max="15859" width="6.625" style="13" customWidth="1"/>
    <col min="15860" max="15860" width="14.125" style="13" customWidth="1"/>
    <col min="15861" max="15861" width="10.875" style="13" customWidth="1"/>
    <col min="15862" max="15862" width="19.5" style="13" customWidth="1"/>
    <col min="15863" max="15863" width="8.125" style="13" customWidth="1"/>
    <col min="15864" max="15864" width="0" style="13" hidden="1" customWidth="1"/>
    <col min="15865" max="15865" width="9.25" style="13" customWidth="1"/>
    <col min="15866" max="15866" width="0" style="13" hidden="1" customWidth="1"/>
    <col min="15867" max="15867" width="7.625" style="13" customWidth="1"/>
    <col min="15868" max="15868" width="0" style="13" hidden="1" customWidth="1"/>
    <col min="15869" max="15869" width="4" style="13" customWidth="1"/>
    <col min="15870" max="15871" width="9" style="13" customWidth="1"/>
    <col min="15872" max="15872" width="10.5" style="13" customWidth="1"/>
    <col min="15873" max="15873" width="10.25" style="13" customWidth="1"/>
    <col min="15874" max="15874" width="11" style="13" customWidth="1"/>
    <col min="15875" max="15875" width="9.375" style="13" customWidth="1"/>
    <col min="15876" max="15876" width="10.875" style="13" customWidth="1"/>
    <col min="15877" max="16111" width="9" style="13"/>
    <col min="16112" max="16114" width="0" style="13" hidden="1" customWidth="1"/>
    <col min="16115" max="16115" width="6.625" style="13" customWidth="1"/>
    <col min="16116" max="16116" width="14.125" style="13" customWidth="1"/>
    <col min="16117" max="16117" width="10.875" style="13" customWidth="1"/>
    <col min="16118" max="16118" width="19.5" style="13" customWidth="1"/>
    <col min="16119" max="16119" width="8.125" style="13" customWidth="1"/>
    <col min="16120" max="16120" width="0" style="13" hidden="1" customWidth="1"/>
    <col min="16121" max="16121" width="9.25" style="13" customWidth="1"/>
    <col min="16122" max="16122" width="0" style="13" hidden="1" customWidth="1"/>
    <col min="16123" max="16123" width="7.625" style="13" customWidth="1"/>
    <col min="16124" max="16124" width="0" style="13" hidden="1" customWidth="1"/>
    <col min="16125" max="16125" width="4" style="13" customWidth="1"/>
    <col min="16126" max="16127" width="9" style="13" customWidth="1"/>
    <col min="16128" max="16128" width="10.5" style="13" customWidth="1"/>
    <col min="16129" max="16129" width="10.25" style="13" customWidth="1"/>
    <col min="16130" max="16130" width="11" style="13" customWidth="1"/>
    <col min="16131" max="16131" width="9.375" style="13" customWidth="1"/>
    <col min="16132" max="16132" width="10.875" style="13" customWidth="1"/>
    <col min="16133" max="16384" width="9" style="13"/>
  </cols>
  <sheetData>
    <row r="1" spans="4:7" ht="27.75" customHeight="1">
      <c r="D1" s="95" t="s">
        <v>334</v>
      </c>
      <c r="E1" s="95"/>
      <c r="F1" s="95"/>
      <c r="G1" s="95"/>
    </row>
    <row r="2" spans="4:7">
      <c r="D2" s="16"/>
    </row>
    <row r="3" spans="4:7">
      <c r="D3" s="16"/>
      <c r="E3" s="19">
        <v>1264</v>
      </c>
      <c r="F3" s="20">
        <v>1573</v>
      </c>
      <c r="G3" s="3"/>
    </row>
    <row r="4" spans="4:7">
      <c r="D4" s="16"/>
      <c r="E4" s="4">
        <v>50</v>
      </c>
      <c r="G4" s="5">
        <v>45047</v>
      </c>
    </row>
    <row r="5" spans="4:7">
      <c r="D5" s="25" t="s">
        <v>274</v>
      </c>
      <c r="E5" s="26" t="s">
        <v>0</v>
      </c>
      <c r="F5" s="7" t="s">
        <v>1</v>
      </c>
      <c r="G5" s="6" t="s">
        <v>275</v>
      </c>
    </row>
    <row r="6" spans="4:7">
      <c r="D6" s="13">
        <v>60</v>
      </c>
      <c r="E6" s="38" t="s">
        <v>335</v>
      </c>
      <c r="F6" s="39">
        <v>8</v>
      </c>
      <c r="G6" s="1" t="s">
        <v>336</v>
      </c>
    </row>
    <row r="7" spans="4:7">
      <c r="E7" s="38"/>
      <c r="F7" s="39"/>
      <c r="G7" s="9" t="s">
        <v>337</v>
      </c>
    </row>
    <row r="8" spans="4:7">
      <c r="E8" s="38"/>
      <c r="F8" s="39"/>
      <c r="G8" s="9" t="s">
        <v>338</v>
      </c>
    </row>
    <row r="9" spans="4:7">
      <c r="E9" s="38"/>
      <c r="F9" s="39"/>
      <c r="G9" s="9" t="s">
        <v>339</v>
      </c>
    </row>
    <row r="10" spans="4:7">
      <c r="E10" s="38"/>
      <c r="F10" s="39"/>
      <c r="G10" s="9" t="s">
        <v>340</v>
      </c>
    </row>
    <row r="11" spans="4:7">
      <c r="E11" s="38"/>
      <c r="F11" s="39"/>
      <c r="G11" s="9" t="s">
        <v>341</v>
      </c>
    </row>
    <row r="12" spans="4:7">
      <c r="E12" s="38"/>
      <c r="F12" s="39"/>
      <c r="G12" s="9">
        <v>0</v>
      </c>
    </row>
    <row r="13" spans="4:7">
      <c r="E13" s="38"/>
      <c r="F13" s="39"/>
      <c r="G13" s="9" t="s">
        <v>342</v>
      </c>
    </row>
    <row r="14" spans="4:7">
      <c r="E14" s="38"/>
      <c r="F14" s="39"/>
      <c r="G14" s="9">
        <v>0</v>
      </c>
    </row>
    <row r="15" spans="4:7">
      <c r="E15" s="38"/>
      <c r="F15" s="39"/>
      <c r="G15" s="9">
        <v>0</v>
      </c>
    </row>
    <row r="16" spans="4:7">
      <c r="E16" s="38"/>
      <c r="F16" s="39"/>
      <c r="G16" s="9">
        <v>0</v>
      </c>
    </row>
    <row r="17" spans="4:7">
      <c r="E17" s="51"/>
      <c r="F17" s="39"/>
      <c r="G17" s="9" t="s">
        <v>343</v>
      </c>
    </row>
    <row r="18" spans="4:7">
      <c r="D18" s="13">
        <v>80</v>
      </c>
      <c r="E18" s="52" t="s">
        <v>344</v>
      </c>
      <c r="F18" s="53">
        <v>1</v>
      </c>
      <c r="G18" s="12" t="s">
        <v>345</v>
      </c>
    </row>
    <row r="19" spans="4:7">
      <c r="E19" s="68" t="s">
        <v>276</v>
      </c>
      <c r="F19" s="53"/>
      <c r="G19" s="12">
        <v>0</v>
      </c>
    </row>
    <row r="20" spans="4:7">
      <c r="E20" s="52"/>
      <c r="F20" s="53"/>
      <c r="G20" s="12">
        <v>0</v>
      </c>
    </row>
    <row r="21" spans="4:7">
      <c r="E21" s="52"/>
      <c r="F21" s="53"/>
      <c r="G21" s="12">
        <v>0</v>
      </c>
    </row>
    <row r="22" spans="4:7">
      <c r="E22" s="52"/>
      <c r="F22" s="53"/>
      <c r="G22" s="12">
        <v>0</v>
      </c>
    </row>
    <row r="23" spans="4:7">
      <c r="E23" s="52"/>
      <c r="F23" s="53"/>
      <c r="G23" s="12">
        <v>0</v>
      </c>
    </row>
    <row r="24" spans="4:7">
      <c r="E24" s="52"/>
      <c r="F24" s="53"/>
      <c r="G24" s="12">
        <v>0</v>
      </c>
    </row>
    <row r="25" spans="4:7">
      <c r="E25" s="52"/>
      <c r="F25" s="53"/>
      <c r="G25" s="12">
        <v>0</v>
      </c>
    </row>
    <row r="26" spans="4:7">
      <c r="E26" s="52"/>
      <c r="F26" s="53"/>
      <c r="G26" s="12">
        <v>0</v>
      </c>
    </row>
    <row r="27" spans="4:7">
      <c r="E27" s="52"/>
      <c r="F27" s="53"/>
      <c r="G27" s="12">
        <v>0</v>
      </c>
    </row>
    <row r="28" spans="4:7">
      <c r="D28" s="13">
        <v>75.5</v>
      </c>
      <c r="E28" s="38" t="s">
        <v>346</v>
      </c>
      <c r="F28" s="39">
        <v>2</v>
      </c>
      <c r="G28" s="9" t="s">
        <v>346</v>
      </c>
    </row>
    <row r="29" spans="4:7">
      <c r="E29" s="38"/>
      <c r="F29" s="39"/>
      <c r="G29" s="9" t="s">
        <v>347</v>
      </c>
    </row>
    <row r="30" spans="4:7">
      <c r="E30" s="38"/>
      <c r="F30" s="39"/>
      <c r="G30" s="9">
        <v>0</v>
      </c>
    </row>
    <row r="31" spans="4:7">
      <c r="E31" s="38"/>
      <c r="F31" s="39"/>
      <c r="G31" s="9">
        <v>0</v>
      </c>
    </row>
    <row r="32" spans="4:7">
      <c r="E32" s="38"/>
      <c r="F32" s="39"/>
      <c r="G32" s="9">
        <v>0</v>
      </c>
    </row>
    <row r="33" spans="4:7">
      <c r="D33" s="13">
        <v>37.75</v>
      </c>
      <c r="E33" s="52" t="s">
        <v>348</v>
      </c>
      <c r="F33" s="53">
        <v>4</v>
      </c>
      <c r="G33" s="12" t="s">
        <v>349</v>
      </c>
    </row>
    <row r="34" spans="4:7">
      <c r="E34" s="52"/>
      <c r="F34" s="53"/>
      <c r="G34" s="12" t="s">
        <v>350</v>
      </c>
    </row>
    <row r="35" spans="4:7">
      <c r="E35" s="52"/>
      <c r="F35" s="53"/>
      <c r="G35" s="12" t="s">
        <v>347</v>
      </c>
    </row>
    <row r="36" spans="4:7">
      <c r="E36" s="52"/>
      <c r="F36" s="53"/>
      <c r="G36" s="12" t="s">
        <v>351</v>
      </c>
    </row>
    <row r="37" spans="4:7">
      <c r="E37" s="52"/>
      <c r="F37" s="53"/>
      <c r="G37" s="12">
        <v>0</v>
      </c>
    </row>
    <row r="38" spans="4:7">
      <c r="E38" s="52"/>
      <c r="F38" s="53"/>
      <c r="G38" s="12">
        <v>0</v>
      </c>
    </row>
    <row r="39" spans="4:7">
      <c r="E39" s="52"/>
      <c r="F39" s="53"/>
      <c r="G39" s="12">
        <v>0</v>
      </c>
    </row>
    <row r="40" spans="4:7">
      <c r="E40" s="52"/>
      <c r="F40" s="53"/>
      <c r="G40" s="12">
        <v>0</v>
      </c>
    </row>
    <row r="41" spans="4:7">
      <c r="E41" s="52"/>
      <c r="F41" s="53"/>
      <c r="G41" s="12">
        <v>0</v>
      </c>
    </row>
    <row r="42" spans="4:7">
      <c r="E42" s="52"/>
      <c r="F42" s="53"/>
      <c r="G42" s="12">
        <v>0</v>
      </c>
    </row>
    <row r="43" spans="4:7">
      <c r="D43" s="13">
        <v>0</v>
      </c>
      <c r="E43" s="38">
        <v>0</v>
      </c>
      <c r="F43" s="39">
        <v>0</v>
      </c>
      <c r="G43" s="9">
        <v>0</v>
      </c>
    </row>
    <row r="44" spans="4:7">
      <c r="E44" s="38"/>
      <c r="F44" s="39"/>
      <c r="G44" s="9">
        <v>0</v>
      </c>
    </row>
    <row r="45" spans="4:7">
      <c r="E45" s="38" t="s">
        <v>277</v>
      </c>
      <c r="F45" s="39">
        <v>1</v>
      </c>
      <c r="G45" s="9" t="s">
        <v>278</v>
      </c>
    </row>
    <row r="46" spans="4:7">
      <c r="E46" s="52" t="s">
        <v>279</v>
      </c>
      <c r="F46" s="53"/>
      <c r="G46" s="12" t="s">
        <v>280</v>
      </c>
    </row>
    <row r="47" spans="4:7">
      <c r="E47" s="52"/>
      <c r="F47" s="53"/>
      <c r="G47" s="12" t="s">
        <v>31</v>
      </c>
    </row>
    <row r="48" spans="4:7">
      <c r="E48" s="52"/>
      <c r="F48" s="53"/>
      <c r="G48" s="12" t="s">
        <v>281</v>
      </c>
    </row>
    <row r="49" spans="4:7">
      <c r="D49" s="16"/>
      <c r="E49" s="19">
        <v>1402</v>
      </c>
      <c r="F49" s="20">
        <v>1968</v>
      </c>
      <c r="G49" s="3"/>
    </row>
    <row r="50" spans="4:7">
      <c r="D50" s="16"/>
      <c r="E50" s="4">
        <v>50</v>
      </c>
      <c r="G50" s="5">
        <v>45048</v>
      </c>
    </row>
    <row r="51" spans="4:7">
      <c r="D51" s="61" t="s">
        <v>282</v>
      </c>
      <c r="E51" s="26" t="s">
        <v>283</v>
      </c>
      <c r="F51" s="7" t="s">
        <v>284</v>
      </c>
      <c r="G51" s="6" t="s">
        <v>285</v>
      </c>
    </row>
    <row r="52" spans="4:7">
      <c r="D52" s="13">
        <v>162.4</v>
      </c>
      <c r="E52" s="38" t="s">
        <v>353</v>
      </c>
      <c r="F52" s="39">
        <v>5</v>
      </c>
      <c r="G52" s="9" t="s">
        <v>354</v>
      </c>
    </row>
    <row r="53" spans="4:7">
      <c r="E53" s="38"/>
      <c r="F53" s="64"/>
      <c r="G53" s="9" t="s">
        <v>355</v>
      </c>
    </row>
    <row r="54" spans="4:7">
      <c r="E54" s="38"/>
      <c r="F54" s="39"/>
      <c r="G54" s="9" t="s">
        <v>356</v>
      </c>
    </row>
    <row r="55" spans="4:7">
      <c r="E55" s="38"/>
      <c r="F55" s="39"/>
      <c r="G55" s="9" t="s">
        <v>357</v>
      </c>
    </row>
    <row r="56" spans="4:7">
      <c r="E56" s="38"/>
      <c r="F56" s="39"/>
      <c r="G56" s="9" t="s">
        <v>358</v>
      </c>
    </row>
    <row r="57" spans="4:7">
      <c r="E57" s="38"/>
      <c r="F57" s="39"/>
      <c r="G57" s="9">
        <v>0</v>
      </c>
    </row>
    <row r="58" spans="4:7">
      <c r="E58" s="38"/>
      <c r="F58" s="39"/>
      <c r="G58" s="9">
        <v>0</v>
      </c>
    </row>
    <row r="59" spans="4:7">
      <c r="E59" s="38"/>
      <c r="F59" s="39"/>
      <c r="G59" s="9">
        <v>0</v>
      </c>
    </row>
    <row r="60" spans="4:7">
      <c r="E60" s="38"/>
      <c r="F60" s="39"/>
      <c r="G60" s="9">
        <v>0</v>
      </c>
    </row>
    <row r="61" spans="4:7">
      <c r="E61" s="38"/>
      <c r="F61" s="39"/>
      <c r="G61" s="9">
        <v>0</v>
      </c>
    </row>
    <row r="62" spans="4:7">
      <c r="E62" s="38"/>
      <c r="F62" s="39"/>
      <c r="G62" s="9">
        <v>0</v>
      </c>
    </row>
    <row r="63" spans="4:7">
      <c r="E63" s="51"/>
      <c r="F63" s="39"/>
      <c r="G63" s="9">
        <v>0</v>
      </c>
    </row>
    <row r="64" spans="4:7">
      <c r="D64" s="13">
        <v>90</v>
      </c>
      <c r="E64" s="52" t="s">
        <v>359</v>
      </c>
      <c r="F64" s="53">
        <v>6</v>
      </c>
      <c r="G64" s="12" t="s">
        <v>337</v>
      </c>
    </row>
    <row r="65" spans="4:7">
      <c r="E65" s="52"/>
      <c r="F65" s="53"/>
      <c r="G65" s="12" t="s">
        <v>341</v>
      </c>
    </row>
    <row r="66" spans="4:7">
      <c r="E66" s="52"/>
      <c r="F66" s="53"/>
      <c r="G66" s="12" t="s">
        <v>360</v>
      </c>
    </row>
    <row r="67" spans="4:7">
      <c r="E67" s="52"/>
      <c r="F67" s="53"/>
      <c r="G67" s="12" t="s">
        <v>361</v>
      </c>
    </row>
    <row r="68" spans="4:7">
      <c r="E68" s="52"/>
      <c r="F68" s="53"/>
      <c r="G68" s="12" t="s">
        <v>362</v>
      </c>
    </row>
    <row r="69" spans="4:7">
      <c r="E69" s="52"/>
      <c r="F69" s="53"/>
      <c r="G69" s="12" t="s">
        <v>363</v>
      </c>
    </row>
    <row r="70" spans="4:7">
      <c r="E70" s="52"/>
      <c r="F70" s="53"/>
      <c r="G70" s="12">
        <v>0</v>
      </c>
    </row>
    <row r="71" spans="4:7">
      <c r="E71" s="52"/>
      <c r="F71" s="53"/>
      <c r="G71" s="12">
        <v>0</v>
      </c>
    </row>
    <row r="72" spans="4:7">
      <c r="E72" s="52"/>
      <c r="F72" s="53"/>
      <c r="G72" s="12">
        <v>0</v>
      </c>
    </row>
    <row r="73" spans="4:7">
      <c r="E73" s="68"/>
      <c r="F73" s="53"/>
      <c r="G73" s="12">
        <v>0</v>
      </c>
    </row>
    <row r="74" spans="4:7">
      <c r="D74" s="13">
        <v>87.5</v>
      </c>
      <c r="E74" s="38" t="s">
        <v>364</v>
      </c>
      <c r="F74" s="39">
        <v>2</v>
      </c>
      <c r="G74" s="9" t="s">
        <v>364</v>
      </c>
    </row>
    <row r="75" spans="4:7">
      <c r="E75" s="38"/>
      <c r="F75" s="39"/>
      <c r="G75" s="9" t="s">
        <v>286</v>
      </c>
    </row>
    <row r="76" spans="4:7">
      <c r="E76" s="38"/>
      <c r="F76" s="39"/>
      <c r="G76" s="9">
        <v>0</v>
      </c>
    </row>
    <row r="77" spans="4:7">
      <c r="E77" s="38"/>
      <c r="F77" s="39"/>
      <c r="G77" s="9">
        <v>0</v>
      </c>
    </row>
    <row r="78" spans="4:7">
      <c r="E78" s="38"/>
      <c r="F78" s="39"/>
      <c r="G78" s="9">
        <v>0</v>
      </c>
    </row>
    <row r="79" spans="4:7">
      <c r="D79" s="13">
        <v>41</v>
      </c>
      <c r="E79" s="52" t="s">
        <v>365</v>
      </c>
      <c r="F79" s="53">
        <v>2</v>
      </c>
      <c r="G79" s="12" t="s">
        <v>366</v>
      </c>
    </row>
    <row r="80" spans="4:7">
      <c r="E80" s="52"/>
      <c r="F80" s="53"/>
      <c r="G80" s="12" t="s">
        <v>367</v>
      </c>
    </row>
    <row r="81" spans="4:7">
      <c r="E81" s="52"/>
      <c r="F81" s="53"/>
      <c r="G81" s="12">
        <v>0</v>
      </c>
    </row>
    <row r="82" spans="4:7">
      <c r="E82" s="52"/>
      <c r="F82" s="53"/>
      <c r="G82" s="12">
        <v>0</v>
      </c>
    </row>
    <row r="83" spans="4:7">
      <c r="E83" s="52"/>
      <c r="F83" s="53"/>
      <c r="G83" s="12">
        <v>0</v>
      </c>
    </row>
    <row r="84" spans="4:7">
      <c r="E84" s="52"/>
      <c r="F84" s="53"/>
      <c r="G84" s="12">
        <v>0</v>
      </c>
    </row>
    <row r="85" spans="4:7">
      <c r="E85" s="52"/>
      <c r="F85" s="53"/>
      <c r="G85" s="12">
        <v>0</v>
      </c>
    </row>
    <row r="86" spans="4:7">
      <c r="E86" s="52"/>
      <c r="F86" s="53"/>
      <c r="G86" s="12">
        <v>0</v>
      </c>
    </row>
    <row r="87" spans="4:7">
      <c r="E87" s="52"/>
      <c r="F87" s="53"/>
      <c r="G87" s="12">
        <v>0</v>
      </c>
    </row>
    <row r="88" spans="4:7">
      <c r="E88" s="52"/>
      <c r="F88" s="53"/>
      <c r="G88" s="12">
        <v>0</v>
      </c>
    </row>
    <row r="89" spans="4:7">
      <c r="D89" s="13">
        <v>75</v>
      </c>
      <c r="E89" s="38" t="s">
        <v>352</v>
      </c>
      <c r="F89" s="39">
        <v>1</v>
      </c>
      <c r="G89" s="9" t="s">
        <v>368</v>
      </c>
    </row>
    <row r="90" spans="4:7">
      <c r="E90" s="38"/>
      <c r="F90" s="39"/>
      <c r="G90" s="9">
        <v>0</v>
      </c>
    </row>
    <row r="91" spans="4:7">
      <c r="E91" s="38" t="s">
        <v>38</v>
      </c>
      <c r="F91" s="39">
        <v>1</v>
      </c>
      <c r="G91" s="9" t="s">
        <v>4</v>
      </c>
    </row>
    <row r="92" spans="4:7">
      <c r="E92" s="52" t="s">
        <v>5</v>
      </c>
      <c r="F92" s="53"/>
      <c r="G92" s="12" t="s">
        <v>7</v>
      </c>
    </row>
    <row r="93" spans="4:7">
      <c r="E93" s="52"/>
      <c r="F93" s="53"/>
      <c r="G93" s="12" t="s">
        <v>31</v>
      </c>
    </row>
    <row r="94" spans="4:7">
      <c r="E94" s="52"/>
      <c r="F94" s="53"/>
      <c r="G94" s="12" t="s">
        <v>32</v>
      </c>
    </row>
    <row r="95" spans="4:7">
      <c r="D95" s="16"/>
      <c r="E95" s="19">
        <v>1776</v>
      </c>
      <c r="F95" s="20">
        <v>0</v>
      </c>
      <c r="G95" s="3"/>
    </row>
    <row r="96" spans="4:7">
      <c r="D96" s="16"/>
      <c r="E96" s="4">
        <v>50</v>
      </c>
      <c r="G96" s="5">
        <v>45049</v>
      </c>
    </row>
    <row r="97" spans="4:7">
      <c r="D97" s="61" t="s">
        <v>282</v>
      </c>
      <c r="E97" s="26" t="s">
        <v>287</v>
      </c>
      <c r="F97" s="7" t="s">
        <v>1</v>
      </c>
      <c r="G97" s="6" t="s">
        <v>285</v>
      </c>
    </row>
    <row r="98" spans="4:7">
      <c r="D98" s="13">
        <v>116.5</v>
      </c>
      <c r="E98" s="38" t="s">
        <v>370</v>
      </c>
      <c r="F98" s="39">
        <v>3</v>
      </c>
      <c r="G98" s="9" t="s">
        <v>371</v>
      </c>
    </row>
    <row r="99" spans="4:7">
      <c r="E99" s="38"/>
      <c r="F99" s="39"/>
      <c r="G99" s="9" t="s">
        <v>372</v>
      </c>
    </row>
    <row r="100" spans="4:7">
      <c r="E100" s="38"/>
      <c r="F100" s="39"/>
      <c r="G100" s="9" t="s">
        <v>373</v>
      </c>
    </row>
    <row r="101" spans="4:7">
      <c r="E101" s="38"/>
      <c r="F101" s="39"/>
      <c r="G101" s="9">
        <v>0</v>
      </c>
    </row>
    <row r="102" spans="4:7">
      <c r="E102" s="38"/>
      <c r="F102" s="39"/>
      <c r="G102" s="9">
        <v>0</v>
      </c>
    </row>
    <row r="103" spans="4:7">
      <c r="E103" s="38"/>
      <c r="F103" s="39"/>
      <c r="G103" s="9">
        <v>0</v>
      </c>
    </row>
    <row r="104" spans="4:7">
      <c r="E104" s="38"/>
      <c r="F104" s="39"/>
      <c r="G104" s="9">
        <v>0</v>
      </c>
    </row>
    <row r="105" spans="4:7">
      <c r="E105" s="38"/>
      <c r="F105" s="39"/>
      <c r="G105" s="9">
        <v>0</v>
      </c>
    </row>
    <row r="106" spans="4:7">
      <c r="E106" s="38"/>
      <c r="F106" s="39"/>
      <c r="G106" s="9">
        <v>0</v>
      </c>
    </row>
    <row r="107" spans="4:7">
      <c r="E107" s="38"/>
      <c r="F107" s="39"/>
      <c r="G107" s="9">
        <v>0</v>
      </c>
    </row>
    <row r="108" spans="4:7">
      <c r="E108" s="38"/>
      <c r="F108" s="39"/>
      <c r="G108" s="9">
        <v>0</v>
      </c>
    </row>
    <row r="109" spans="4:7">
      <c r="E109" s="51"/>
      <c r="F109" s="39"/>
      <c r="G109" s="9">
        <v>0</v>
      </c>
    </row>
    <row r="110" spans="4:7">
      <c r="D110" s="13">
        <v>85.25</v>
      </c>
      <c r="E110" s="52" t="s">
        <v>374</v>
      </c>
      <c r="F110" s="53">
        <v>5</v>
      </c>
      <c r="G110" s="12" t="s">
        <v>375</v>
      </c>
    </row>
    <row r="111" spans="4:7">
      <c r="E111" s="52"/>
      <c r="F111" s="53"/>
      <c r="G111" s="12" t="s">
        <v>376</v>
      </c>
    </row>
    <row r="112" spans="4:7">
      <c r="E112" s="52"/>
      <c r="F112" s="53"/>
      <c r="G112" s="12" t="s">
        <v>377</v>
      </c>
    </row>
    <row r="113" spans="4:7">
      <c r="E113" s="52"/>
      <c r="F113" s="53"/>
      <c r="G113" s="12" t="s">
        <v>378</v>
      </c>
    </row>
    <row r="114" spans="4:7">
      <c r="E114" s="52"/>
      <c r="F114" s="53"/>
      <c r="G114" s="12" t="s">
        <v>338</v>
      </c>
    </row>
    <row r="115" spans="4:7">
      <c r="E115" s="52"/>
      <c r="F115" s="53"/>
      <c r="G115" s="12">
        <v>0</v>
      </c>
    </row>
    <row r="116" spans="4:7">
      <c r="E116" s="52"/>
      <c r="F116" s="53"/>
      <c r="G116" s="12">
        <v>0</v>
      </c>
    </row>
    <row r="117" spans="4:7">
      <c r="E117" s="52"/>
      <c r="F117" s="53"/>
      <c r="G117" s="12">
        <v>0</v>
      </c>
    </row>
    <row r="118" spans="4:7">
      <c r="E118" s="52"/>
      <c r="F118" s="53"/>
      <c r="G118" s="12">
        <v>0</v>
      </c>
    </row>
    <row r="119" spans="4:7">
      <c r="E119" s="52"/>
      <c r="F119" s="53"/>
      <c r="G119" s="12">
        <v>0</v>
      </c>
    </row>
    <row r="120" spans="4:7">
      <c r="D120" s="13">
        <v>85.65</v>
      </c>
      <c r="E120" s="38" t="s">
        <v>379</v>
      </c>
      <c r="F120" s="39">
        <v>3</v>
      </c>
      <c r="G120" s="9" t="s">
        <v>380</v>
      </c>
    </row>
    <row r="121" spans="4:7">
      <c r="E121" s="38"/>
      <c r="F121" s="39"/>
      <c r="G121" s="9" t="s">
        <v>350</v>
      </c>
    </row>
    <row r="122" spans="4:7">
      <c r="E122" s="38"/>
      <c r="F122" s="39"/>
      <c r="G122" s="9" t="s">
        <v>347</v>
      </c>
    </row>
    <row r="123" spans="4:7">
      <c r="E123" s="38"/>
      <c r="F123" s="39"/>
      <c r="G123" s="9">
        <v>0</v>
      </c>
    </row>
    <row r="124" spans="4:7">
      <c r="E124" s="38"/>
      <c r="F124" s="39"/>
      <c r="G124" s="9">
        <v>0</v>
      </c>
    </row>
    <row r="125" spans="4:7">
      <c r="D125" s="13">
        <v>6.7</v>
      </c>
      <c r="E125" s="52" t="s">
        <v>381</v>
      </c>
      <c r="F125" s="53">
        <v>3</v>
      </c>
      <c r="G125" s="12" t="s">
        <v>382</v>
      </c>
    </row>
    <row r="126" spans="4:7">
      <c r="E126" s="52"/>
      <c r="F126" s="53"/>
      <c r="G126" s="12" t="s">
        <v>383</v>
      </c>
    </row>
    <row r="127" spans="4:7">
      <c r="E127" s="52"/>
      <c r="F127" s="53"/>
      <c r="G127" s="12" t="s">
        <v>347</v>
      </c>
    </row>
    <row r="128" spans="4:7">
      <c r="E128" s="52"/>
      <c r="F128" s="53"/>
      <c r="G128" s="12">
        <v>0</v>
      </c>
    </row>
    <row r="129" spans="4:7">
      <c r="E129" s="52"/>
      <c r="F129" s="53"/>
      <c r="G129" s="12">
        <v>0</v>
      </c>
    </row>
    <row r="130" spans="4:7">
      <c r="E130" s="52"/>
      <c r="F130" s="53"/>
      <c r="G130" s="12">
        <v>0</v>
      </c>
    </row>
    <row r="131" spans="4:7">
      <c r="E131" s="52"/>
      <c r="F131" s="53"/>
      <c r="G131" s="12">
        <v>0</v>
      </c>
    </row>
    <row r="132" spans="4:7">
      <c r="E132" s="52"/>
      <c r="F132" s="53"/>
      <c r="G132" s="12">
        <v>0</v>
      </c>
    </row>
    <row r="133" spans="4:7">
      <c r="E133" s="52"/>
      <c r="F133" s="53"/>
      <c r="G133" s="12">
        <v>0</v>
      </c>
    </row>
    <row r="134" spans="4:7">
      <c r="E134" s="52"/>
      <c r="F134" s="53"/>
      <c r="G134" s="12">
        <v>0</v>
      </c>
    </row>
    <row r="135" spans="4:7">
      <c r="D135" s="13">
        <v>80</v>
      </c>
      <c r="E135" s="38" t="s">
        <v>369</v>
      </c>
      <c r="F135" s="39">
        <v>2</v>
      </c>
      <c r="G135" s="9" t="s">
        <v>343</v>
      </c>
    </row>
    <row r="136" spans="4:7">
      <c r="E136" s="38"/>
      <c r="F136" s="39"/>
      <c r="G136" s="9" t="s">
        <v>384</v>
      </c>
    </row>
    <row r="137" spans="4:7">
      <c r="E137" s="38" t="s">
        <v>277</v>
      </c>
      <c r="F137" s="39">
        <v>1</v>
      </c>
      <c r="G137" s="9" t="s">
        <v>278</v>
      </c>
    </row>
    <row r="138" spans="4:7">
      <c r="E138" s="52" t="s">
        <v>279</v>
      </c>
      <c r="F138" s="53"/>
      <c r="G138" s="12" t="s">
        <v>280</v>
      </c>
    </row>
    <row r="139" spans="4:7">
      <c r="E139" s="52"/>
      <c r="F139" s="53"/>
      <c r="G139" s="12" t="s">
        <v>31</v>
      </c>
    </row>
    <row r="140" spans="4:7">
      <c r="E140" s="52"/>
      <c r="F140" s="53"/>
      <c r="G140" s="12" t="s">
        <v>281</v>
      </c>
    </row>
    <row r="141" spans="4:7">
      <c r="D141" s="16"/>
      <c r="E141" s="19">
        <v>1260</v>
      </c>
      <c r="F141" s="20">
        <v>1573</v>
      </c>
      <c r="G141" s="3"/>
    </row>
    <row r="142" spans="4:7">
      <c r="D142" s="16"/>
      <c r="E142" s="4">
        <v>50</v>
      </c>
      <c r="G142" s="5">
        <v>45050</v>
      </c>
    </row>
    <row r="143" spans="4:7">
      <c r="D143" s="61" t="s">
        <v>288</v>
      </c>
      <c r="E143" s="26" t="s">
        <v>283</v>
      </c>
      <c r="F143" s="7" t="s">
        <v>284</v>
      </c>
      <c r="G143" s="6" t="s">
        <v>285</v>
      </c>
    </row>
    <row r="144" spans="4:7">
      <c r="D144" s="13">
        <v>129</v>
      </c>
      <c r="E144" s="38" t="s">
        <v>386</v>
      </c>
      <c r="F144" s="39">
        <v>5</v>
      </c>
      <c r="G144" s="9" t="s">
        <v>387</v>
      </c>
    </row>
    <row r="145" spans="4:7">
      <c r="D145" s="13" t="s">
        <v>289</v>
      </c>
      <c r="E145" s="38"/>
      <c r="F145" s="39"/>
      <c r="G145" s="9" t="s">
        <v>290</v>
      </c>
    </row>
    <row r="146" spans="4:7">
      <c r="E146" s="38"/>
      <c r="F146" s="39"/>
      <c r="G146" s="9" t="s">
        <v>355</v>
      </c>
    </row>
    <row r="147" spans="4:7">
      <c r="E147" s="51"/>
      <c r="F147" s="39"/>
      <c r="G147" s="9" t="s">
        <v>388</v>
      </c>
    </row>
    <row r="148" spans="4:7">
      <c r="E148" s="51"/>
      <c r="F148" s="39"/>
      <c r="G148" s="9" t="s">
        <v>389</v>
      </c>
    </row>
    <row r="149" spans="4:7">
      <c r="E149" s="38"/>
      <c r="F149" s="39"/>
      <c r="G149" s="9">
        <v>0</v>
      </c>
    </row>
    <row r="150" spans="4:7">
      <c r="E150" s="38"/>
      <c r="F150" s="39"/>
      <c r="G150" s="9">
        <v>0</v>
      </c>
    </row>
    <row r="151" spans="4:7">
      <c r="E151" s="38"/>
      <c r="F151" s="39"/>
      <c r="G151" s="9">
        <v>0</v>
      </c>
    </row>
    <row r="152" spans="4:7">
      <c r="E152" s="38"/>
      <c r="F152" s="39"/>
      <c r="G152" s="9">
        <v>0</v>
      </c>
    </row>
    <row r="153" spans="4:7">
      <c r="E153" s="38"/>
      <c r="F153" s="39"/>
      <c r="G153" s="9">
        <v>0</v>
      </c>
    </row>
    <row r="154" spans="4:7">
      <c r="E154" s="38"/>
      <c r="F154" s="39"/>
      <c r="G154" s="9">
        <v>0</v>
      </c>
    </row>
    <row r="155" spans="4:7">
      <c r="E155" s="51"/>
      <c r="F155" s="71"/>
      <c r="G155" s="9">
        <v>0</v>
      </c>
    </row>
    <row r="156" spans="4:7">
      <c r="D156" s="72">
        <v>90.5</v>
      </c>
      <c r="E156" s="52" t="s">
        <v>390</v>
      </c>
      <c r="F156" s="53">
        <v>5</v>
      </c>
      <c r="G156" s="12" t="s">
        <v>360</v>
      </c>
    </row>
    <row r="157" spans="4:7">
      <c r="E157" s="52"/>
      <c r="F157" s="73"/>
      <c r="G157" s="12" t="s">
        <v>391</v>
      </c>
    </row>
    <row r="158" spans="4:7">
      <c r="E158" s="52"/>
      <c r="F158" s="53"/>
      <c r="G158" s="12" t="s">
        <v>356</v>
      </c>
    </row>
    <row r="159" spans="4:7">
      <c r="E159" s="52"/>
      <c r="F159" s="53"/>
      <c r="G159" s="12" t="s">
        <v>392</v>
      </c>
    </row>
    <row r="160" spans="4:7">
      <c r="E160" s="52"/>
      <c r="F160" s="53"/>
      <c r="G160" s="12" t="s">
        <v>393</v>
      </c>
    </row>
    <row r="161" spans="4:7">
      <c r="E161" s="52"/>
      <c r="F161" s="53"/>
      <c r="G161" s="12">
        <v>0</v>
      </c>
    </row>
    <row r="162" spans="4:7">
      <c r="E162" s="52"/>
      <c r="F162" s="53"/>
      <c r="G162" s="12">
        <v>0</v>
      </c>
    </row>
    <row r="163" spans="4:7">
      <c r="E163" s="52"/>
      <c r="F163" s="53"/>
      <c r="G163" s="12">
        <v>0</v>
      </c>
    </row>
    <row r="164" spans="4:7">
      <c r="E164" s="52"/>
      <c r="F164" s="53"/>
      <c r="G164" s="12">
        <v>0</v>
      </c>
    </row>
    <row r="165" spans="4:7">
      <c r="E165" s="52"/>
      <c r="F165" s="53"/>
      <c r="G165" s="12">
        <v>0</v>
      </c>
    </row>
    <row r="166" spans="4:7">
      <c r="D166" s="13">
        <v>74.5</v>
      </c>
      <c r="E166" s="38" t="s">
        <v>394</v>
      </c>
      <c r="F166" s="39">
        <v>2</v>
      </c>
      <c r="G166" s="9" t="s">
        <v>394</v>
      </c>
    </row>
    <row r="167" spans="4:7">
      <c r="E167" s="38"/>
      <c r="F167" s="39"/>
      <c r="G167" s="9" t="s">
        <v>286</v>
      </c>
    </row>
    <row r="168" spans="4:7">
      <c r="E168" s="38"/>
      <c r="F168" s="39"/>
      <c r="G168" s="9">
        <v>0</v>
      </c>
    </row>
    <row r="169" spans="4:7">
      <c r="E169" s="38"/>
      <c r="F169" s="39"/>
      <c r="G169" s="9">
        <v>0</v>
      </c>
    </row>
    <row r="170" spans="4:7">
      <c r="E170" s="38"/>
      <c r="F170" s="39"/>
      <c r="G170" s="9">
        <v>0</v>
      </c>
    </row>
    <row r="171" spans="4:7">
      <c r="D171" s="13">
        <v>32</v>
      </c>
      <c r="E171" s="52" t="s">
        <v>395</v>
      </c>
      <c r="F171" s="53">
        <v>3</v>
      </c>
      <c r="G171" s="12" t="s">
        <v>396</v>
      </c>
    </row>
    <row r="172" spans="4:7">
      <c r="E172" s="52"/>
      <c r="F172" s="53"/>
      <c r="G172" s="12" t="s">
        <v>397</v>
      </c>
    </row>
    <row r="173" spans="4:7">
      <c r="E173" s="52"/>
      <c r="F173" s="53"/>
      <c r="G173" s="12" t="s">
        <v>398</v>
      </c>
    </row>
    <row r="174" spans="4:7">
      <c r="E174" s="52"/>
      <c r="F174" s="53"/>
      <c r="G174" s="12">
        <v>0</v>
      </c>
    </row>
    <row r="175" spans="4:7">
      <c r="E175" s="52"/>
      <c r="F175" s="53"/>
      <c r="G175" s="12">
        <v>0</v>
      </c>
    </row>
    <row r="176" spans="4:7">
      <c r="E176" s="52"/>
      <c r="F176" s="53"/>
      <c r="G176" s="12">
        <v>0</v>
      </c>
    </row>
    <row r="177" spans="4:7">
      <c r="E177" s="52"/>
      <c r="F177" s="53"/>
      <c r="G177" s="12">
        <v>0</v>
      </c>
    </row>
    <row r="178" spans="4:7">
      <c r="E178" s="52"/>
      <c r="F178" s="53"/>
      <c r="G178" s="12">
        <v>0</v>
      </c>
    </row>
    <row r="179" spans="4:7">
      <c r="E179" s="52"/>
      <c r="F179" s="53"/>
      <c r="G179" s="12">
        <v>0</v>
      </c>
    </row>
    <row r="180" spans="4:7">
      <c r="E180" s="52"/>
      <c r="F180" s="53"/>
      <c r="G180" s="12">
        <v>0</v>
      </c>
    </row>
    <row r="181" spans="4:7">
      <c r="D181" s="13">
        <v>80</v>
      </c>
      <c r="E181" s="38" t="s">
        <v>385</v>
      </c>
      <c r="F181" s="39">
        <v>2</v>
      </c>
      <c r="G181" s="9" t="s">
        <v>343</v>
      </c>
    </row>
    <row r="182" spans="4:7">
      <c r="E182" s="38"/>
      <c r="F182" s="39"/>
      <c r="G182" s="9" t="s">
        <v>399</v>
      </c>
    </row>
    <row r="183" spans="4:7">
      <c r="E183" s="38"/>
      <c r="F183" s="39"/>
      <c r="G183" s="9" t="s">
        <v>278</v>
      </c>
    </row>
    <row r="184" spans="4:7">
      <c r="E184" s="52" t="s">
        <v>279</v>
      </c>
      <c r="F184" s="53"/>
      <c r="G184" s="12" t="s">
        <v>280</v>
      </c>
    </row>
    <row r="185" spans="4:7">
      <c r="E185" s="52"/>
      <c r="F185" s="53"/>
      <c r="G185" s="12" t="s">
        <v>31</v>
      </c>
    </row>
    <row r="186" spans="4:7">
      <c r="E186" s="52"/>
      <c r="F186" s="53"/>
      <c r="G186" s="12" t="s">
        <v>281</v>
      </c>
    </row>
    <row r="187" spans="4:7">
      <c r="D187" s="16"/>
      <c r="E187" s="19">
        <v>1260</v>
      </c>
      <c r="F187" s="20">
        <v>1573</v>
      </c>
      <c r="G187" s="3"/>
    </row>
    <row r="188" spans="4:7">
      <c r="D188" s="16"/>
      <c r="E188" s="4">
        <v>50</v>
      </c>
      <c r="G188" s="5">
        <v>45051</v>
      </c>
    </row>
    <row r="189" spans="4:7">
      <c r="D189" s="61" t="s">
        <v>43</v>
      </c>
      <c r="E189" s="26" t="s">
        <v>0</v>
      </c>
      <c r="F189" s="7" t="s">
        <v>1</v>
      </c>
      <c r="G189" s="6" t="s">
        <v>275</v>
      </c>
    </row>
    <row r="190" spans="4:7">
      <c r="D190" s="13">
        <v>66</v>
      </c>
      <c r="E190" s="38" t="s">
        <v>401</v>
      </c>
      <c r="F190" s="39">
        <v>5</v>
      </c>
      <c r="G190" s="9" t="s">
        <v>402</v>
      </c>
    </row>
    <row r="191" spans="4:7">
      <c r="E191" s="38"/>
      <c r="F191" s="39"/>
      <c r="G191" s="9" t="s">
        <v>291</v>
      </c>
    </row>
    <row r="192" spans="4:7">
      <c r="E192" s="38"/>
      <c r="F192" s="39"/>
      <c r="G192" s="9" t="s">
        <v>398</v>
      </c>
    </row>
    <row r="193" spans="4:7">
      <c r="E193" s="38"/>
      <c r="F193" s="39"/>
      <c r="G193" s="9" t="s">
        <v>403</v>
      </c>
    </row>
    <row r="194" spans="4:7">
      <c r="E194" s="38"/>
      <c r="F194" s="39"/>
      <c r="G194" s="9" t="s">
        <v>404</v>
      </c>
    </row>
    <row r="195" spans="4:7">
      <c r="E195" s="38"/>
      <c r="F195" s="39"/>
      <c r="G195" s="9" t="s">
        <v>292</v>
      </c>
    </row>
    <row r="196" spans="4:7">
      <c r="E196" s="38"/>
      <c r="F196" s="39"/>
      <c r="G196" s="9">
        <v>0</v>
      </c>
    </row>
    <row r="197" spans="4:7">
      <c r="E197" s="38"/>
      <c r="F197" s="39"/>
      <c r="G197" s="9">
        <v>0</v>
      </c>
    </row>
    <row r="198" spans="4:7">
      <c r="E198" s="38"/>
      <c r="F198" s="39"/>
      <c r="G198" s="9">
        <v>0</v>
      </c>
    </row>
    <row r="199" spans="4:7">
      <c r="E199" s="51"/>
      <c r="F199" s="39"/>
      <c r="G199" s="9">
        <v>0</v>
      </c>
    </row>
    <row r="200" spans="4:7">
      <c r="E200" s="38"/>
      <c r="F200" s="39"/>
      <c r="G200" s="9">
        <v>0</v>
      </c>
    </row>
    <row r="201" spans="4:7">
      <c r="E201" s="51"/>
      <c r="F201" s="39"/>
      <c r="G201" s="9">
        <v>0</v>
      </c>
    </row>
    <row r="202" spans="4:7">
      <c r="D202" s="13">
        <v>75</v>
      </c>
      <c r="E202" s="52" t="s">
        <v>405</v>
      </c>
      <c r="F202" s="53">
        <v>4</v>
      </c>
      <c r="G202" s="12" t="s">
        <v>406</v>
      </c>
    </row>
    <row r="203" spans="4:7">
      <c r="E203" s="52"/>
      <c r="F203" s="53"/>
      <c r="G203" s="12" t="s">
        <v>355</v>
      </c>
    </row>
    <row r="204" spans="4:7">
      <c r="E204" s="52"/>
      <c r="F204" s="53"/>
      <c r="G204" s="12" t="s">
        <v>407</v>
      </c>
    </row>
    <row r="205" spans="4:7">
      <c r="E205" s="52"/>
      <c r="F205" s="53"/>
      <c r="G205" s="12" t="s">
        <v>408</v>
      </c>
    </row>
    <row r="206" spans="4:7">
      <c r="E206" s="52"/>
      <c r="F206" s="53"/>
      <c r="G206" s="12">
        <v>0</v>
      </c>
    </row>
    <row r="207" spans="4:7">
      <c r="E207" s="52"/>
      <c r="F207" s="53"/>
      <c r="G207" s="12">
        <v>0</v>
      </c>
    </row>
    <row r="208" spans="4:7">
      <c r="E208" s="52"/>
      <c r="F208" s="53"/>
      <c r="G208" s="12">
        <v>0</v>
      </c>
    </row>
    <row r="209" spans="4:7">
      <c r="E209" s="52"/>
      <c r="F209" s="53"/>
      <c r="G209" s="12">
        <v>0</v>
      </c>
    </row>
    <row r="210" spans="4:7">
      <c r="E210" s="52"/>
      <c r="F210" s="53"/>
      <c r="G210" s="12">
        <v>0</v>
      </c>
    </row>
    <row r="211" spans="4:7">
      <c r="E211" s="68"/>
      <c r="F211" s="53"/>
      <c r="G211" s="12">
        <v>0</v>
      </c>
    </row>
    <row r="212" spans="4:7">
      <c r="D212" s="13">
        <v>81.5</v>
      </c>
      <c r="E212" s="38" t="s">
        <v>409</v>
      </c>
      <c r="F212" s="39">
        <v>2</v>
      </c>
      <c r="G212" s="9" t="s">
        <v>410</v>
      </c>
    </row>
    <row r="213" spans="4:7">
      <c r="E213" s="38"/>
      <c r="F213" s="39"/>
      <c r="G213" s="9" t="s">
        <v>347</v>
      </c>
    </row>
    <row r="214" spans="4:7">
      <c r="E214" s="38"/>
      <c r="F214" s="39"/>
      <c r="G214" s="9">
        <v>0</v>
      </c>
    </row>
    <row r="215" spans="4:7">
      <c r="E215" s="38"/>
      <c r="F215" s="39"/>
      <c r="G215" s="9">
        <v>0</v>
      </c>
    </row>
    <row r="216" spans="4:7">
      <c r="E216" s="38"/>
      <c r="F216" s="39"/>
      <c r="G216" s="9">
        <v>0</v>
      </c>
    </row>
    <row r="217" spans="4:7">
      <c r="D217" s="13">
        <v>34</v>
      </c>
      <c r="E217" s="52" t="s">
        <v>411</v>
      </c>
      <c r="F217" s="53">
        <v>10</v>
      </c>
      <c r="G217" s="12" t="s">
        <v>337</v>
      </c>
    </row>
    <row r="218" spans="4:7">
      <c r="E218" s="52"/>
      <c r="F218" s="53"/>
      <c r="G218" s="12" t="s">
        <v>360</v>
      </c>
    </row>
    <row r="219" spans="4:7">
      <c r="E219" s="52"/>
      <c r="F219" s="53"/>
      <c r="G219" s="12" t="s">
        <v>338</v>
      </c>
    </row>
    <row r="220" spans="4:7">
      <c r="E220" s="52"/>
      <c r="F220" s="53"/>
      <c r="G220" s="12" t="s">
        <v>412</v>
      </c>
    </row>
    <row r="221" spans="4:7">
      <c r="E221" s="52"/>
      <c r="F221" s="53"/>
      <c r="G221" s="12" t="s">
        <v>339</v>
      </c>
    </row>
    <row r="222" spans="4:7">
      <c r="E222" s="52"/>
      <c r="F222" s="53"/>
      <c r="G222" s="12">
        <v>0</v>
      </c>
    </row>
    <row r="223" spans="4:7">
      <c r="E223" s="52"/>
      <c r="F223" s="53"/>
      <c r="G223" s="12">
        <v>0</v>
      </c>
    </row>
    <row r="224" spans="4:7">
      <c r="E224" s="52"/>
      <c r="F224" s="53"/>
      <c r="G224" s="12">
        <v>0</v>
      </c>
    </row>
    <row r="225" spans="4:7">
      <c r="E225" s="52"/>
      <c r="F225" s="53"/>
      <c r="G225" s="12">
        <v>0</v>
      </c>
    </row>
    <row r="226" spans="4:7">
      <c r="E226" s="52"/>
      <c r="F226" s="53"/>
      <c r="G226" s="12">
        <v>0</v>
      </c>
    </row>
    <row r="227" spans="4:7">
      <c r="D227" s="13">
        <v>80</v>
      </c>
      <c r="E227" s="38" t="s">
        <v>400</v>
      </c>
      <c r="F227" s="39">
        <v>2</v>
      </c>
      <c r="G227" s="9" t="s">
        <v>368</v>
      </c>
    </row>
    <row r="228" spans="4:7">
      <c r="E228" s="38"/>
      <c r="F228" s="39"/>
      <c r="G228" s="9" t="s">
        <v>413</v>
      </c>
    </row>
    <row r="229" spans="4:7">
      <c r="E229" s="38" t="s">
        <v>277</v>
      </c>
      <c r="F229" s="39">
        <v>1</v>
      </c>
      <c r="G229" s="9" t="s">
        <v>278</v>
      </c>
    </row>
    <row r="230" spans="4:7">
      <c r="E230" s="52" t="s">
        <v>279</v>
      </c>
      <c r="F230" s="53"/>
      <c r="G230" s="12" t="s">
        <v>280</v>
      </c>
    </row>
    <row r="231" spans="4:7">
      <c r="E231" s="52"/>
      <c r="F231" s="53"/>
      <c r="G231" s="12" t="s">
        <v>31</v>
      </c>
    </row>
    <row r="232" spans="4:7">
      <c r="E232" s="52"/>
      <c r="F232" s="53"/>
      <c r="G232" s="12" t="s">
        <v>281</v>
      </c>
    </row>
    <row r="233" spans="4:7">
      <c r="D233" s="16"/>
      <c r="E233" s="19">
        <v>1264</v>
      </c>
      <c r="F233" s="20">
        <v>1573</v>
      </c>
      <c r="G233" s="3"/>
    </row>
    <row r="234" spans="4:7">
      <c r="D234" s="16"/>
      <c r="E234" s="4">
        <v>50</v>
      </c>
      <c r="G234" s="5">
        <v>45054</v>
      </c>
    </row>
    <row r="235" spans="4:7">
      <c r="D235" s="61" t="s">
        <v>282</v>
      </c>
      <c r="E235" s="26" t="s">
        <v>283</v>
      </c>
      <c r="F235" s="7" t="s">
        <v>284</v>
      </c>
      <c r="G235" s="6" t="s">
        <v>285</v>
      </c>
    </row>
    <row r="236" spans="4:7">
      <c r="D236" s="13">
        <v>137</v>
      </c>
      <c r="E236" s="38" t="s">
        <v>415</v>
      </c>
      <c r="F236" s="39">
        <v>5</v>
      </c>
      <c r="G236" s="9" t="s">
        <v>354</v>
      </c>
    </row>
    <row r="237" spans="4:7">
      <c r="E237" s="77"/>
      <c r="F237" s="39"/>
      <c r="G237" s="9" t="s">
        <v>403</v>
      </c>
    </row>
    <row r="238" spans="4:7">
      <c r="E238" s="38"/>
      <c r="F238" s="39"/>
      <c r="G238" s="9" t="s">
        <v>341</v>
      </c>
    </row>
    <row r="239" spans="4:7">
      <c r="E239" s="38"/>
      <c r="F239" s="39"/>
      <c r="G239" s="9" t="s">
        <v>356</v>
      </c>
    </row>
    <row r="240" spans="4:7">
      <c r="E240" s="38"/>
      <c r="F240" s="39"/>
      <c r="G240" s="9" t="s">
        <v>338</v>
      </c>
    </row>
    <row r="241" spans="4:7">
      <c r="E241" s="38"/>
      <c r="F241" s="39"/>
      <c r="G241" s="9">
        <v>0</v>
      </c>
    </row>
    <row r="242" spans="4:7">
      <c r="E242" s="38"/>
      <c r="F242" s="39"/>
      <c r="G242" s="9">
        <v>0</v>
      </c>
    </row>
    <row r="243" spans="4:7">
      <c r="E243" s="38"/>
      <c r="F243" s="39"/>
      <c r="G243" s="9">
        <v>0</v>
      </c>
    </row>
    <row r="244" spans="4:7">
      <c r="E244" s="38"/>
      <c r="F244" s="39"/>
      <c r="G244" s="9">
        <v>0</v>
      </c>
    </row>
    <row r="245" spans="4:7">
      <c r="E245" s="38"/>
      <c r="F245" s="39"/>
      <c r="G245" s="9">
        <v>0</v>
      </c>
    </row>
    <row r="246" spans="4:7">
      <c r="E246" s="38"/>
      <c r="F246" s="39"/>
      <c r="G246" s="9">
        <v>0</v>
      </c>
    </row>
    <row r="247" spans="4:7">
      <c r="E247" s="51"/>
      <c r="F247" s="39"/>
      <c r="G247" s="9">
        <v>0</v>
      </c>
    </row>
    <row r="248" spans="4:7">
      <c r="D248" s="13">
        <v>77.8</v>
      </c>
      <c r="E248" s="52" t="s">
        <v>416</v>
      </c>
      <c r="F248" s="53">
        <v>6</v>
      </c>
      <c r="G248" s="12" t="s">
        <v>417</v>
      </c>
    </row>
    <row r="249" spans="4:7">
      <c r="E249" s="52"/>
      <c r="F249" s="53"/>
      <c r="G249" s="12" t="s">
        <v>338</v>
      </c>
    </row>
    <row r="250" spans="4:7">
      <c r="E250" s="52"/>
      <c r="F250" s="53"/>
      <c r="G250" s="12" t="s">
        <v>418</v>
      </c>
    </row>
    <row r="251" spans="4:7">
      <c r="E251" s="52"/>
      <c r="F251" s="53"/>
      <c r="G251" s="12" t="s">
        <v>419</v>
      </c>
    </row>
    <row r="252" spans="4:7">
      <c r="E252" s="52"/>
      <c r="F252" s="53"/>
      <c r="G252" s="12" t="s">
        <v>347</v>
      </c>
    </row>
    <row r="253" spans="4:7">
      <c r="E253" s="52"/>
      <c r="F253" s="53"/>
      <c r="G253" s="12" t="s">
        <v>420</v>
      </c>
    </row>
    <row r="254" spans="4:7">
      <c r="E254" s="52"/>
      <c r="F254" s="53"/>
      <c r="G254" s="12">
        <v>0</v>
      </c>
    </row>
    <row r="255" spans="4:7">
      <c r="E255" s="52"/>
      <c r="F255" s="53"/>
      <c r="G255" s="12">
        <v>0</v>
      </c>
    </row>
    <row r="256" spans="4:7">
      <c r="E256" s="52"/>
      <c r="F256" s="53"/>
      <c r="G256" s="12">
        <v>0</v>
      </c>
    </row>
    <row r="257" spans="4:7">
      <c r="E257" s="52"/>
      <c r="F257" s="53"/>
      <c r="G257" s="12">
        <v>0</v>
      </c>
    </row>
    <row r="258" spans="4:7">
      <c r="D258" s="13">
        <v>80.5</v>
      </c>
      <c r="E258" s="38" t="s">
        <v>421</v>
      </c>
      <c r="F258" s="39">
        <v>2</v>
      </c>
      <c r="G258" s="9" t="s">
        <v>421</v>
      </c>
    </row>
    <row r="259" spans="4:7">
      <c r="E259" s="38"/>
      <c r="F259" s="39"/>
      <c r="G259" s="9" t="s">
        <v>286</v>
      </c>
    </row>
    <row r="260" spans="4:7">
      <c r="E260" s="38"/>
      <c r="F260" s="39"/>
      <c r="G260" s="9">
        <v>0</v>
      </c>
    </row>
    <row r="261" spans="4:7">
      <c r="E261" s="38"/>
      <c r="F261" s="39"/>
      <c r="G261" s="9">
        <v>0</v>
      </c>
    </row>
    <row r="262" spans="4:7">
      <c r="E262" s="38"/>
      <c r="F262" s="39"/>
      <c r="G262" s="9">
        <v>0</v>
      </c>
    </row>
    <row r="263" spans="4:7">
      <c r="D263" s="13">
        <v>40</v>
      </c>
      <c r="E263" s="52" t="s">
        <v>422</v>
      </c>
      <c r="F263" s="53">
        <v>2</v>
      </c>
      <c r="G263" s="12" t="s">
        <v>423</v>
      </c>
    </row>
    <row r="264" spans="4:7">
      <c r="E264" s="52"/>
      <c r="F264" s="53"/>
      <c r="G264" s="12" t="s">
        <v>366</v>
      </c>
    </row>
    <row r="265" spans="4:7">
      <c r="E265" s="52"/>
      <c r="F265" s="53"/>
      <c r="G265" s="12">
        <v>0</v>
      </c>
    </row>
    <row r="266" spans="4:7">
      <c r="E266" s="52"/>
      <c r="F266" s="53"/>
      <c r="G266" s="12">
        <v>0</v>
      </c>
    </row>
    <row r="267" spans="4:7">
      <c r="E267" s="52"/>
      <c r="F267" s="53"/>
      <c r="G267" s="12">
        <v>0</v>
      </c>
    </row>
    <row r="268" spans="4:7">
      <c r="E268" s="52"/>
      <c r="F268" s="53"/>
      <c r="G268" s="12">
        <v>0</v>
      </c>
    </row>
    <row r="269" spans="4:7">
      <c r="E269" s="52"/>
      <c r="F269" s="53"/>
      <c r="G269" s="12">
        <v>0</v>
      </c>
    </row>
    <row r="270" spans="4:7">
      <c r="E270" s="52"/>
      <c r="F270" s="53"/>
      <c r="G270" s="12">
        <v>0</v>
      </c>
    </row>
    <row r="271" spans="4:7">
      <c r="E271" s="52"/>
      <c r="F271" s="53"/>
      <c r="G271" s="12">
        <v>0</v>
      </c>
    </row>
    <row r="272" spans="4:7">
      <c r="E272" s="52"/>
      <c r="F272" s="53"/>
      <c r="G272" s="12">
        <v>0</v>
      </c>
    </row>
    <row r="273" spans="4:7">
      <c r="D273" s="13">
        <v>72</v>
      </c>
      <c r="E273" s="38" t="s">
        <v>414</v>
      </c>
      <c r="F273" s="39">
        <v>2</v>
      </c>
      <c r="G273" s="9" t="s">
        <v>343</v>
      </c>
    </row>
    <row r="274" spans="4:7">
      <c r="E274" s="38"/>
      <c r="F274" s="39"/>
      <c r="G274" s="9" t="s">
        <v>424</v>
      </c>
    </row>
    <row r="275" spans="4:7">
      <c r="E275" s="38" t="s">
        <v>277</v>
      </c>
      <c r="F275" s="39">
        <v>1</v>
      </c>
      <c r="G275" s="9" t="s">
        <v>278</v>
      </c>
    </row>
    <row r="276" spans="4:7">
      <c r="E276" s="52" t="s">
        <v>279</v>
      </c>
      <c r="F276" s="53"/>
      <c r="G276" s="12" t="s">
        <v>280</v>
      </c>
    </row>
    <row r="277" spans="4:7">
      <c r="E277" s="52"/>
      <c r="F277" s="53"/>
      <c r="G277" s="12" t="s">
        <v>31</v>
      </c>
    </row>
    <row r="278" spans="4:7">
      <c r="E278" s="52"/>
      <c r="F278" s="53"/>
      <c r="G278" s="12" t="s">
        <v>281</v>
      </c>
    </row>
    <row r="279" spans="4:7">
      <c r="D279" s="16"/>
      <c r="E279" s="19">
        <v>1402</v>
      </c>
      <c r="F279" s="20">
        <v>1968</v>
      </c>
      <c r="G279" s="3"/>
    </row>
    <row r="280" spans="4:7">
      <c r="D280" s="16"/>
      <c r="E280" s="4">
        <v>50</v>
      </c>
      <c r="G280" s="5">
        <v>45055</v>
      </c>
    </row>
    <row r="281" spans="4:7">
      <c r="D281" s="61" t="s">
        <v>43</v>
      </c>
      <c r="E281" s="26" t="s">
        <v>293</v>
      </c>
      <c r="F281" s="7" t="s">
        <v>294</v>
      </c>
      <c r="G281" s="6" t="s">
        <v>275</v>
      </c>
    </row>
    <row r="282" spans="4:7">
      <c r="D282" s="13">
        <v>129</v>
      </c>
      <c r="E282" s="38" t="s">
        <v>426</v>
      </c>
      <c r="F282" s="39">
        <v>4</v>
      </c>
      <c r="G282" s="9" t="s">
        <v>402</v>
      </c>
    </row>
    <row r="283" spans="4:7">
      <c r="E283" s="38"/>
      <c r="F283" s="39"/>
      <c r="G283" s="9" t="s">
        <v>427</v>
      </c>
    </row>
    <row r="284" spans="4:7">
      <c r="E284" s="38"/>
      <c r="F284" s="63"/>
      <c r="G284" s="9" t="s">
        <v>399</v>
      </c>
    </row>
    <row r="285" spans="4:7">
      <c r="E285" s="38"/>
      <c r="F285" s="39"/>
      <c r="G285" s="9" t="s">
        <v>341</v>
      </c>
    </row>
    <row r="286" spans="4:7">
      <c r="E286" s="38"/>
      <c r="F286" s="39"/>
      <c r="G286" s="9">
        <v>0</v>
      </c>
    </row>
    <row r="287" spans="4:7">
      <c r="E287" s="38"/>
      <c r="F287" s="39"/>
      <c r="G287" s="9">
        <v>0</v>
      </c>
    </row>
    <row r="288" spans="4:7">
      <c r="E288" s="38"/>
      <c r="F288" s="39"/>
      <c r="G288" s="9">
        <v>0</v>
      </c>
    </row>
    <row r="289" spans="4:7">
      <c r="E289" s="38"/>
      <c r="F289" s="39"/>
      <c r="G289" s="9">
        <v>0</v>
      </c>
    </row>
    <row r="290" spans="4:7">
      <c r="E290" s="38"/>
      <c r="F290" s="39"/>
      <c r="G290" s="9">
        <v>0</v>
      </c>
    </row>
    <row r="291" spans="4:7">
      <c r="E291" s="38"/>
      <c r="F291" s="39"/>
      <c r="G291" s="9">
        <v>0</v>
      </c>
    </row>
    <row r="292" spans="4:7">
      <c r="E292" s="38"/>
      <c r="F292" s="39"/>
      <c r="G292" s="9">
        <v>0</v>
      </c>
    </row>
    <row r="293" spans="4:7">
      <c r="E293" s="51"/>
      <c r="F293" s="39"/>
      <c r="G293" s="9">
        <v>0</v>
      </c>
    </row>
    <row r="294" spans="4:7">
      <c r="D294" s="13">
        <v>88</v>
      </c>
      <c r="E294" s="11" t="s">
        <v>428</v>
      </c>
      <c r="F294" s="53">
        <v>6</v>
      </c>
      <c r="G294" s="12" t="s">
        <v>429</v>
      </c>
    </row>
    <row r="295" spans="4:7">
      <c r="E295" s="52"/>
      <c r="F295" s="53"/>
      <c r="G295" s="12" t="s">
        <v>351</v>
      </c>
    </row>
    <row r="296" spans="4:7">
      <c r="E296" s="68"/>
      <c r="F296" s="53"/>
      <c r="G296" s="12" t="s">
        <v>396</v>
      </c>
    </row>
    <row r="297" spans="4:7">
      <c r="E297" s="52"/>
      <c r="F297" s="53"/>
      <c r="G297" s="12" t="s">
        <v>362</v>
      </c>
    </row>
    <row r="298" spans="4:7">
      <c r="E298" s="52"/>
      <c r="F298" s="53"/>
      <c r="G298" s="12" t="s">
        <v>398</v>
      </c>
    </row>
    <row r="299" spans="4:7">
      <c r="E299" s="52"/>
      <c r="F299" s="53"/>
      <c r="G299" s="12" t="s">
        <v>392</v>
      </c>
    </row>
    <row r="300" spans="4:7">
      <c r="E300" s="52"/>
      <c r="F300" s="53"/>
      <c r="G300" s="12">
        <v>0</v>
      </c>
    </row>
    <row r="301" spans="4:7">
      <c r="E301" s="52"/>
      <c r="F301" s="53"/>
      <c r="G301" s="12">
        <v>0</v>
      </c>
    </row>
    <row r="302" spans="4:7">
      <c r="E302" s="52"/>
      <c r="F302" s="53"/>
      <c r="G302" s="12">
        <v>0</v>
      </c>
    </row>
    <row r="303" spans="4:7">
      <c r="E303" s="68"/>
      <c r="F303" s="53"/>
      <c r="G303" s="12">
        <v>0</v>
      </c>
    </row>
    <row r="304" spans="4:7">
      <c r="D304" s="13">
        <v>75.5</v>
      </c>
      <c r="E304" s="83" t="s">
        <v>346</v>
      </c>
      <c r="F304" s="71">
        <v>2</v>
      </c>
      <c r="G304" s="9" t="s">
        <v>346</v>
      </c>
    </row>
    <row r="305" spans="4:7">
      <c r="E305" s="38"/>
      <c r="F305" s="39"/>
      <c r="G305" s="9" t="s">
        <v>347</v>
      </c>
    </row>
    <row r="306" spans="4:7">
      <c r="E306" s="38"/>
      <c r="F306" s="39"/>
      <c r="G306" s="9">
        <v>0</v>
      </c>
    </row>
    <row r="307" spans="4:7">
      <c r="E307" s="38"/>
      <c r="F307" s="39"/>
      <c r="G307" s="9">
        <v>0</v>
      </c>
    </row>
    <row r="308" spans="4:7">
      <c r="E308" s="38"/>
      <c r="F308" s="39"/>
      <c r="G308" s="9">
        <v>0</v>
      </c>
    </row>
    <row r="309" spans="4:7">
      <c r="D309" s="13">
        <v>23</v>
      </c>
      <c r="E309" s="52" t="s">
        <v>430</v>
      </c>
      <c r="F309" s="53">
        <v>2</v>
      </c>
      <c r="G309" s="12" t="s">
        <v>431</v>
      </c>
    </row>
    <row r="310" spans="4:7">
      <c r="E310" s="52"/>
      <c r="F310" s="53"/>
      <c r="G310" s="12" t="s">
        <v>432</v>
      </c>
    </row>
    <row r="311" spans="4:7">
      <c r="E311" s="52"/>
      <c r="F311" s="53"/>
      <c r="G311" s="12">
        <v>0</v>
      </c>
    </row>
    <row r="312" spans="4:7">
      <c r="E312" s="52"/>
      <c r="F312" s="53"/>
      <c r="G312" s="12">
        <v>0</v>
      </c>
    </row>
    <row r="313" spans="4:7">
      <c r="E313" s="52"/>
      <c r="F313" s="53"/>
      <c r="G313" s="12">
        <v>0</v>
      </c>
    </row>
    <row r="314" spans="4:7">
      <c r="E314" s="52"/>
      <c r="F314" s="53"/>
      <c r="G314" s="12">
        <v>0</v>
      </c>
    </row>
    <row r="315" spans="4:7">
      <c r="E315" s="52"/>
      <c r="F315" s="53"/>
      <c r="G315" s="12">
        <v>0</v>
      </c>
    </row>
    <row r="316" spans="4:7">
      <c r="E316" s="52"/>
      <c r="F316" s="53"/>
      <c r="G316" s="12">
        <v>0</v>
      </c>
    </row>
    <row r="317" spans="4:7">
      <c r="E317" s="52"/>
      <c r="F317" s="53"/>
      <c r="G317" s="12">
        <v>0</v>
      </c>
    </row>
    <row r="318" spans="4:7">
      <c r="E318" s="52"/>
      <c r="F318" s="53"/>
      <c r="G318" s="12">
        <v>0</v>
      </c>
    </row>
    <row r="319" spans="4:7">
      <c r="D319" s="13">
        <v>75.8</v>
      </c>
      <c r="E319" s="38" t="s">
        <v>425</v>
      </c>
      <c r="F319" s="39">
        <v>2</v>
      </c>
      <c r="G319" s="9" t="s">
        <v>368</v>
      </c>
    </row>
    <row r="320" spans="4:7">
      <c r="E320" s="38"/>
      <c r="F320" s="39"/>
      <c r="G320" s="9" t="s">
        <v>433</v>
      </c>
    </row>
    <row r="321" spans="4:7">
      <c r="E321" s="38" t="s">
        <v>295</v>
      </c>
      <c r="F321" s="39">
        <v>1</v>
      </c>
      <c r="G321" s="9" t="s">
        <v>296</v>
      </c>
    </row>
    <row r="322" spans="4:7">
      <c r="E322" s="52" t="s">
        <v>5</v>
      </c>
      <c r="F322" s="53"/>
      <c r="G322" s="12" t="s">
        <v>297</v>
      </c>
    </row>
    <row r="323" spans="4:7">
      <c r="E323" s="52"/>
      <c r="F323" s="53"/>
      <c r="G323" s="12" t="s">
        <v>31</v>
      </c>
    </row>
    <row r="324" spans="4:7">
      <c r="E324" s="52"/>
      <c r="F324" s="53"/>
      <c r="G324" s="12" t="s">
        <v>298</v>
      </c>
    </row>
    <row r="325" spans="4:7">
      <c r="D325" s="16"/>
      <c r="E325" s="19">
        <v>1776</v>
      </c>
      <c r="F325" s="20">
        <v>0</v>
      </c>
      <c r="G325" s="3"/>
    </row>
    <row r="326" spans="4:7">
      <c r="D326" s="16"/>
      <c r="E326" s="4">
        <v>50</v>
      </c>
      <c r="G326" s="5">
        <v>45056</v>
      </c>
    </row>
    <row r="327" spans="4:7">
      <c r="D327" s="61" t="s">
        <v>43</v>
      </c>
      <c r="E327" s="26" t="s">
        <v>0</v>
      </c>
      <c r="F327" s="7" t="s">
        <v>299</v>
      </c>
      <c r="G327" s="6" t="s">
        <v>2</v>
      </c>
    </row>
    <row r="328" spans="4:7">
      <c r="D328" s="13">
        <v>122</v>
      </c>
      <c r="E328" s="38" t="s">
        <v>435</v>
      </c>
      <c r="F328" s="39">
        <v>4</v>
      </c>
      <c r="G328" s="9" t="s">
        <v>436</v>
      </c>
    </row>
    <row r="329" spans="4:7">
      <c r="E329" s="51"/>
      <c r="F329" s="39"/>
      <c r="G329" s="9" t="s">
        <v>375</v>
      </c>
    </row>
    <row r="330" spans="4:7">
      <c r="E330" s="51"/>
      <c r="F330" s="39"/>
      <c r="G330" s="9" t="s">
        <v>377</v>
      </c>
    </row>
    <row r="331" spans="4:7">
      <c r="E331" s="38"/>
      <c r="F331" s="39"/>
      <c r="G331" s="9" t="s">
        <v>398</v>
      </c>
    </row>
    <row r="332" spans="4:7">
      <c r="E332" s="38"/>
      <c r="F332" s="39"/>
      <c r="G332" s="9">
        <v>0</v>
      </c>
    </row>
    <row r="333" spans="4:7">
      <c r="E333" s="38"/>
      <c r="F333" s="39"/>
      <c r="G333" s="9">
        <v>0</v>
      </c>
    </row>
    <row r="334" spans="4:7">
      <c r="E334" s="38"/>
      <c r="F334" s="39"/>
      <c r="G334" s="9">
        <v>0</v>
      </c>
    </row>
    <row r="335" spans="4:7">
      <c r="E335" s="38"/>
      <c r="F335" s="39"/>
      <c r="G335" s="9">
        <v>0</v>
      </c>
    </row>
    <row r="336" spans="4:7">
      <c r="E336" s="38"/>
      <c r="F336" s="39"/>
      <c r="G336" s="9">
        <v>0</v>
      </c>
    </row>
    <row r="337" spans="4:7">
      <c r="E337" s="38"/>
      <c r="F337" s="39"/>
      <c r="G337" s="9">
        <v>0</v>
      </c>
    </row>
    <row r="338" spans="4:7">
      <c r="E338" s="38"/>
      <c r="F338" s="39"/>
      <c r="G338" s="9">
        <v>0</v>
      </c>
    </row>
    <row r="339" spans="4:7">
      <c r="E339" s="51"/>
      <c r="F339" s="39"/>
      <c r="G339" s="9">
        <v>0</v>
      </c>
    </row>
    <row r="340" spans="4:7">
      <c r="D340" s="2">
        <v>94</v>
      </c>
      <c r="E340" s="52" t="s">
        <v>437</v>
      </c>
      <c r="F340" s="53">
        <v>5</v>
      </c>
      <c r="G340" s="12" t="s">
        <v>336</v>
      </c>
    </row>
    <row r="341" spans="4:7">
      <c r="E341" s="52"/>
      <c r="F341" s="53"/>
      <c r="G341" s="12" t="s">
        <v>360</v>
      </c>
    </row>
    <row r="342" spans="4:7">
      <c r="E342" s="52"/>
      <c r="F342" s="53"/>
      <c r="G342" s="12" t="s">
        <v>337</v>
      </c>
    </row>
    <row r="343" spans="4:7">
      <c r="E343" s="52"/>
      <c r="F343" s="53"/>
      <c r="G343" s="12" t="s">
        <v>341</v>
      </c>
    </row>
    <row r="344" spans="4:7">
      <c r="E344" s="52"/>
      <c r="F344" s="53"/>
      <c r="G344" s="12" t="s">
        <v>362</v>
      </c>
    </row>
    <row r="345" spans="4:7">
      <c r="E345" s="52"/>
      <c r="F345" s="53"/>
      <c r="G345" s="12">
        <v>0</v>
      </c>
    </row>
    <row r="346" spans="4:7">
      <c r="E346" s="52"/>
      <c r="F346" s="53"/>
      <c r="G346" s="12">
        <v>0</v>
      </c>
    </row>
    <row r="347" spans="4:7">
      <c r="E347" s="52"/>
      <c r="F347" s="53"/>
      <c r="G347" s="12">
        <v>0</v>
      </c>
    </row>
    <row r="348" spans="4:7">
      <c r="E348" s="52"/>
      <c r="F348" s="53"/>
      <c r="G348" s="12">
        <v>0</v>
      </c>
    </row>
    <row r="349" spans="4:7">
      <c r="E349" s="52"/>
      <c r="F349" s="53"/>
      <c r="G349" s="12">
        <v>0</v>
      </c>
    </row>
    <row r="350" spans="4:7">
      <c r="D350" s="13">
        <v>70.5</v>
      </c>
      <c r="E350" s="38" t="s">
        <v>438</v>
      </c>
      <c r="F350" s="39">
        <v>2</v>
      </c>
      <c r="G350" s="9" t="s">
        <v>439</v>
      </c>
    </row>
    <row r="351" spans="4:7">
      <c r="E351" s="38"/>
      <c r="F351" s="39"/>
      <c r="G351" s="9" t="s">
        <v>347</v>
      </c>
    </row>
    <row r="352" spans="4:7">
      <c r="E352" s="38"/>
      <c r="F352" s="39"/>
      <c r="G352" s="9">
        <v>0</v>
      </c>
    </row>
    <row r="353" spans="4:7">
      <c r="E353" s="38"/>
      <c r="F353" s="39"/>
      <c r="G353" s="9">
        <v>0</v>
      </c>
    </row>
    <row r="354" spans="4:7">
      <c r="E354" s="38"/>
      <c r="F354" s="39"/>
      <c r="G354" s="9">
        <v>0</v>
      </c>
    </row>
    <row r="355" spans="4:7">
      <c r="D355" s="13">
        <v>32</v>
      </c>
      <c r="E355" s="52" t="s">
        <v>440</v>
      </c>
      <c r="F355" s="53">
        <v>3</v>
      </c>
      <c r="G355" s="12" t="s">
        <v>441</v>
      </c>
    </row>
    <row r="356" spans="4:7">
      <c r="E356" s="52"/>
      <c r="F356" s="53"/>
      <c r="G356" s="12" t="s">
        <v>412</v>
      </c>
    </row>
    <row r="357" spans="4:7">
      <c r="E357" s="52"/>
      <c r="F357" s="53"/>
      <c r="G357" s="12" t="s">
        <v>408</v>
      </c>
    </row>
    <row r="358" spans="4:7">
      <c r="E358" s="52"/>
      <c r="F358" s="53"/>
      <c r="G358" s="12">
        <v>0</v>
      </c>
    </row>
    <row r="359" spans="4:7">
      <c r="E359" s="52"/>
      <c r="F359" s="53"/>
      <c r="G359" s="12">
        <v>0</v>
      </c>
    </row>
    <row r="360" spans="4:7">
      <c r="E360" s="52"/>
      <c r="F360" s="53"/>
      <c r="G360" s="12">
        <v>0</v>
      </c>
    </row>
    <row r="361" spans="4:7">
      <c r="E361" s="52"/>
      <c r="F361" s="53"/>
      <c r="G361" s="12">
        <v>0</v>
      </c>
    </row>
    <row r="362" spans="4:7">
      <c r="E362" s="52"/>
      <c r="F362" s="53"/>
      <c r="G362" s="12">
        <v>0</v>
      </c>
    </row>
    <row r="363" spans="4:7">
      <c r="E363" s="52"/>
      <c r="F363" s="53"/>
      <c r="G363" s="12">
        <v>0</v>
      </c>
    </row>
    <row r="364" spans="4:7">
      <c r="E364" s="52"/>
      <c r="F364" s="53"/>
      <c r="G364" s="12">
        <v>0</v>
      </c>
    </row>
    <row r="365" spans="4:7">
      <c r="D365" s="13">
        <v>80</v>
      </c>
      <c r="E365" s="38" t="s">
        <v>434</v>
      </c>
      <c r="F365" s="39">
        <v>2</v>
      </c>
      <c r="G365" s="9" t="s">
        <v>343</v>
      </c>
    </row>
    <row r="366" spans="4:7">
      <c r="E366" s="38"/>
      <c r="F366" s="39"/>
      <c r="G366" s="9" t="s">
        <v>442</v>
      </c>
    </row>
    <row r="367" spans="4:7">
      <c r="E367" s="38" t="s">
        <v>295</v>
      </c>
      <c r="F367" s="39">
        <v>1</v>
      </c>
      <c r="G367" s="9" t="s">
        <v>296</v>
      </c>
    </row>
    <row r="368" spans="4:7">
      <c r="E368" s="52" t="s">
        <v>300</v>
      </c>
      <c r="F368" s="53"/>
      <c r="G368" s="12" t="s">
        <v>297</v>
      </c>
    </row>
    <row r="369" spans="4:7">
      <c r="E369" s="52"/>
      <c r="F369" s="53"/>
      <c r="G369" s="12" t="s">
        <v>31</v>
      </c>
    </row>
    <row r="370" spans="4:7">
      <c r="E370" s="52"/>
      <c r="F370" s="53"/>
      <c r="G370" s="12" t="s">
        <v>298</v>
      </c>
    </row>
    <row r="371" spans="4:7">
      <c r="D371" s="16"/>
      <c r="E371" s="19">
        <v>1260</v>
      </c>
      <c r="F371" s="20">
        <v>1573</v>
      </c>
      <c r="G371" s="3"/>
    </row>
    <row r="372" spans="4:7">
      <c r="D372" s="16"/>
      <c r="E372" s="4">
        <v>50</v>
      </c>
      <c r="G372" s="5">
        <v>45057</v>
      </c>
    </row>
    <row r="373" spans="4:7">
      <c r="D373" s="61" t="s">
        <v>301</v>
      </c>
      <c r="E373" s="26" t="s">
        <v>302</v>
      </c>
      <c r="F373" s="7" t="s">
        <v>299</v>
      </c>
      <c r="G373" s="6" t="s">
        <v>303</v>
      </c>
    </row>
    <row r="374" spans="4:7">
      <c r="D374" s="13">
        <v>128</v>
      </c>
      <c r="E374" s="38" t="s">
        <v>443</v>
      </c>
      <c r="F374" s="39">
        <v>3</v>
      </c>
      <c r="G374" s="9" t="s">
        <v>387</v>
      </c>
    </row>
    <row r="375" spans="4:7">
      <c r="E375" s="38"/>
      <c r="F375" s="64"/>
      <c r="G375" s="9" t="s">
        <v>399</v>
      </c>
    </row>
    <row r="376" spans="4:7">
      <c r="E376" s="51"/>
      <c r="F376" s="39"/>
      <c r="G376" s="9" t="s">
        <v>363</v>
      </c>
    </row>
    <row r="377" spans="4:7">
      <c r="E377" s="38"/>
      <c r="F377" s="39"/>
      <c r="G377" s="9" t="s">
        <v>444</v>
      </c>
    </row>
    <row r="378" spans="4:7">
      <c r="E378" s="38"/>
      <c r="F378" s="39"/>
      <c r="G378" s="9">
        <v>0</v>
      </c>
    </row>
    <row r="379" spans="4:7">
      <c r="E379" s="38"/>
      <c r="F379" s="39"/>
      <c r="G379" s="9">
        <v>0</v>
      </c>
    </row>
    <row r="380" spans="4:7">
      <c r="E380" s="38"/>
      <c r="F380" s="39"/>
      <c r="G380" s="9">
        <v>0</v>
      </c>
    </row>
    <row r="381" spans="4:7">
      <c r="E381" s="38"/>
      <c r="F381" s="39"/>
      <c r="G381" s="9">
        <v>0</v>
      </c>
    </row>
    <row r="382" spans="4:7">
      <c r="E382" s="38"/>
      <c r="F382" s="39"/>
      <c r="G382" s="9">
        <v>0</v>
      </c>
    </row>
    <row r="383" spans="4:7">
      <c r="E383" s="38"/>
      <c r="F383" s="39"/>
      <c r="G383" s="9">
        <v>0</v>
      </c>
    </row>
    <row r="384" spans="4:7">
      <c r="E384" s="38"/>
      <c r="F384" s="39"/>
      <c r="G384" s="9">
        <v>0</v>
      </c>
    </row>
    <row r="385" spans="4:7">
      <c r="E385" s="51"/>
      <c r="F385" s="39"/>
      <c r="G385" s="9">
        <v>0</v>
      </c>
    </row>
    <row r="386" spans="4:7">
      <c r="D386" s="13">
        <v>62.5</v>
      </c>
      <c r="E386" s="52" t="s">
        <v>445</v>
      </c>
      <c r="F386" s="53">
        <v>5</v>
      </c>
      <c r="G386" s="12" t="s">
        <v>446</v>
      </c>
    </row>
    <row r="387" spans="4:7">
      <c r="E387" s="52"/>
      <c r="F387" s="53"/>
      <c r="G387" s="12" t="s">
        <v>447</v>
      </c>
    </row>
    <row r="388" spans="4:7">
      <c r="E388" s="52"/>
      <c r="F388" s="12"/>
      <c r="G388" s="12" t="s">
        <v>398</v>
      </c>
    </row>
    <row r="389" spans="4:7">
      <c r="E389" s="52"/>
      <c r="F389" s="53"/>
      <c r="G389" s="12" t="s">
        <v>420</v>
      </c>
    </row>
    <row r="390" spans="4:7">
      <c r="E390" s="52"/>
      <c r="F390" s="53"/>
      <c r="G390" s="12" t="s">
        <v>377</v>
      </c>
    </row>
    <row r="391" spans="4:7">
      <c r="E391" s="52"/>
      <c r="F391" s="53"/>
      <c r="G391" s="12">
        <v>0</v>
      </c>
    </row>
    <row r="392" spans="4:7">
      <c r="E392" s="52"/>
      <c r="F392" s="53"/>
      <c r="G392" s="12">
        <v>0</v>
      </c>
    </row>
    <row r="393" spans="4:7">
      <c r="E393" s="52"/>
      <c r="F393" s="53"/>
      <c r="G393" s="12">
        <v>0</v>
      </c>
    </row>
    <row r="394" spans="4:7">
      <c r="E394" s="52"/>
      <c r="F394" s="53"/>
      <c r="G394" s="12">
        <v>0</v>
      </c>
    </row>
    <row r="395" spans="4:7">
      <c r="E395" s="52"/>
      <c r="F395" s="53"/>
      <c r="G395" s="12">
        <v>0</v>
      </c>
    </row>
    <row r="396" spans="4:7">
      <c r="D396" s="13">
        <v>85.5</v>
      </c>
      <c r="E396" s="38" t="s">
        <v>448</v>
      </c>
      <c r="F396" s="39">
        <v>2</v>
      </c>
      <c r="G396" s="9" t="s">
        <v>448</v>
      </c>
    </row>
    <row r="397" spans="4:7">
      <c r="E397" s="38"/>
      <c r="F397" s="39"/>
      <c r="G397" s="9" t="s">
        <v>347</v>
      </c>
    </row>
    <row r="398" spans="4:7">
      <c r="E398" s="38"/>
      <c r="F398" s="39"/>
      <c r="G398" s="9">
        <v>0</v>
      </c>
    </row>
    <row r="399" spans="4:7">
      <c r="E399" s="38"/>
      <c r="F399" s="39"/>
      <c r="G399" s="9">
        <v>0</v>
      </c>
    </row>
    <row r="400" spans="4:7">
      <c r="E400" s="38"/>
      <c r="F400" s="39"/>
      <c r="G400" s="9">
        <v>0</v>
      </c>
    </row>
    <row r="401" spans="4:7">
      <c r="D401" s="13">
        <v>35</v>
      </c>
      <c r="E401" s="52" t="s">
        <v>449</v>
      </c>
      <c r="F401" s="53">
        <v>2</v>
      </c>
      <c r="G401" s="12" t="s">
        <v>450</v>
      </c>
    </row>
    <row r="402" spans="4:7">
      <c r="E402" s="52"/>
      <c r="F402" s="53"/>
      <c r="G402" s="12" t="s">
        <v>451</v>
      </c>
    </row>
    <row r="403" spans="4:7">
      <c r="E403" s="52"/>
      <c r="F403" s="53"/>
      <c r="G403" s="12">
        <v>0</v>
      </c>
    </row>
    <row r="404" spans="4:7">
      <c r="E404" s="52"/>
      <c r="F404" s="53"/>
      <c r="G404" s="12">
        <v>0</v>
      </c>
    </row>
    <row r="405" spans="4:7">
      <c r="E405" s="52"/>
      <c r="F405" s="53"/>
      <c r="G405" s="12">
        <v>0</v>
      </c>
    </row>
    <row r="406" spans="4:7">
      <c r="E406" s="52"/>
      <c r="F406" s="53"/>
      <c r="G406" s="12">
        <v>0</v>
      </c>
    </row>
    <row r="407" spans="4:7">
      <c r="E407" s="52"/>
      <c r="F407" s="53"/>
      <c r="G407" s="12">
        <v>0</v>
      </c>
    </row>
    <row r="408" spans="4:7">
      <c r="E408" s="52"/>
      <c r="F408" s="53"/>
      <c r="G408" s="12">
        <v>0</v>
      </c>
    </row>
    <row r="409" spans="4:7">
      <c r="E409" s="52"/>
      <c r="F409" s="53"/>
      <c r="G409" s="12">
        <v>0</v>
      </c>
    </row>
    <row r="410" spans="4:7">
      <c r="E410" s="52"/>
      <c r="F410" s="53"/>
      <c r="G410" s="12">
        <v>0</v>
      </c>
    </row>
    <row r="411" spans="4:7">
      <c r="D411" s="13">
        <v>80</v>
      </c>
      <c r="E411" s="38" t="s">
        <v>400</v>
      </c>
      <c r="F411" s="39">
        <v>2</v>
      </c>
      <c r="G411" s="9" t="s">
        <v>368</v>
      </c>
    </row>
    <row r="412" spans="4:7">
      <c r="E412" s="38"/>
      <c r="F412" s="39"/>
      <c r="G412" s="9" t="s">
        <v>413</v>
      </c>
    </row>
    <row r="413" spans="4:7">
      <c r="E413" s="38" t="s">
        <v>38</v>
      </c>
      <c r="F413" s="39">
        <v>1</v>
      </c>
      <c r="G413" s="9" t="s">
        <v>296</v>
      </c>
    </row>
    <row r="414" spans="4:7">
      <c r="E414" s="52" t="s">
        <v>300</v>
      </c>
      <c r="F414" s="53"/>
      <c r="G414" s="12" t="s">
        <v>297</v>
      </c>
    </row>
    <row r="415" spans="4:7">
      <c r="E415" s="52"/>
      <c r="F415" s="53"/>
      <c r="G415" s="12" t="s">
        <v>31</v>
      </c>
    </row>
    <row r="416" spans="4:7">
      <c r="E416" s="52"/>
      <c r="F416" s="53"/>
      <c r="G416" s="12" t="s">
        <v>32</v>
      </c>
    </row>
    <row r="417" spans="4:7">
      <c r="D417" s="16"/>
      <c r="E417" s="19">
        <v>1148</v>
      </c>
      <c r="F417" s="20">
        <v>1135</v>
      </c>
      <c r="G417" s="3"/>
    </row>
    <row r="418" spans="4:7">
      <c r="D418" s="16"/>
      <c r="E418" s="4">
        <v>50</v>
      </c>
      <c r="G418" s="5">
        <v>45058</v>
      </c>
    </row>
    <row r="419" spans="4:7">
      <c r="D419" s="61" t="s">
        <v>43</v>
      </c>
      <c r="E419" s="26" t="s">
        <v>302</v>
      </c>
      <c r="F419" s="7" t="s">
        <v>299</v>
      </c>
      <c r="G419" s="6" t="s">
        <v>2</v>
      </c>
    </row>
    <row r="420" spans="4:7">
      <c r="D420" s="13">
        <v>119</v>
      </c>
      <c r="E420" s="38" t="s">
        <v>452</v>
      </c>
      <c r="F420" s="39">
        <v>8</v>
      </c>
      <c r="G420" s="9" t="s">
        <v>453</v>
      </c>
    </row>
    <row r="421" spans="4:7">
      <c r="E421" s="38"/>
      <c r="F421" s="39"/>
      <c r="G421" s="9" t="s">
        <v>337</v>
      </c>
    </row>
    <row r="422" spans="4:7">
      <c r="E422" s="38"/>
      <c r="F422" s="39"/>
      <c r="G422" s="9" t="s">
        <v>361</v>
      </c>
    </row>
    <row r="423" spans="4:7">
      <c r="E423" s="38"/>
      <c r="F423" s="39"/>
      <c r="G423" s="9" t="s">
        <v>412</v>
      </c>
    </row>
    <row r="424" spans="4:7">
      <c r="E424" s="38"/>
      <c r="F424" s="39"/>
      <c r="G424" s="9" t="s">
        <v>338</v>
      </c>
    </row>
    <row r="425" spans="4:7">
      <c r="E425" s="38"/>
      <c r="F425" s="39"/>
      <c r="G425" s="9" t="s">
        <v>339</v>
      </c>
    </row>
    <row r="426" spans="4:7">
      <c r="E426" s="51"/>
      <c r="F426" s="63"/>
      <c r="G426" s="9" t="s">
        <v>341</v>
      </c>
    </row>
    <row r="427" spans="4:7">
      <c r="E427" s="38"/>
      <c r="F427" s="39"/>
      <c r="G427" s="9" t="s">
        <v>454</v>
      </c>
    </row>
    <row r="428" spans="4:7">
      <c r="E428" s="38"/>
      <c r="F428" s="39"/>
      <c r="G428" s="9">
        <v>0</v>
      </c>
    </row>
    <row r="429" spans="4:7">
      <c r="E429" s="38"/>
      <c r="F429" s="39"/>
      <c r="G429" s="9">
        <v>0</v>
      </c>
    </row>
    <row r="430" spans="4:7">
      <c r="E430" s="38"/>
      <c r="F430" s="39"/>
      <c r="G430" s="9">
        <v>0</v>
      </c>
    </row>
    <row r="431" spans="4:7">
      <c r="E431" s="51"/>
      <c r="F431" s="39"/>
      <c r="G431" s="9">
        <v>0</v>
      </c>
    </row>
    <row r="432" spans="4:7">
      <c r="D432" s="13">
        <v>110</v>
      </c>
      <c r="E432" s="52" t="s">
        <v>455</v>
      </c>
      <c r="F432" s="53">
        <v>1</v>
      </c>
      <c r="G432" s="12" t="s">
        <v>456</v>
      </c>
    </row>
    <row r="433" spans="4:7">
      <c r="E433" s="68"/>
      <c r="F433" s="53"/>
      <c r="G433" s="12">
        <v>0</v>
      </c>
    </row>
    <row r="434" spans="4:7">
      <c r="E434" s="52"/>
      <c r="F434" s="53"/>
      <c r="G434" s="12">
        <v>0</v>
      </c>
    </row>
    <row r="435" spans="4:7">
      <c r="E435" s="52"/>
      <c r="F435" s="53"/>
      <c r="G435" s="12">
        <v>0</v>
      </c>
    </row>
    <row r="436" spans="4:7">
      <c r="E436" s="52"/>
      <c r="F436" s="53"/>
      <c r="G436" s="12">
        <v>0</v>
      </c>
    </row>
    <row r="437" spans="4:7">
      <c r="E437" s="52"/>
      <c r="F437" s="53"/>
      <c r="G437" s="12">
        <v>0</v>
      </c>
    </row>
    <row r="438" spans="4:7">
      <c r="E438" s="52"/>
      <c r="F438" s="53"/>
      <c r="G438" s="12">
        <v>0</v>
      </c>
    </row>
    <row r="439" spans="4:7">
      <c r="E439" s="52"/>
      <c r="F439" s="53"/>
      <c r="G439" s="12">
        <v>0</v>
      </c>
    </row>
    <row r="440" spans="4:7">
      <c r="E440" s="52"/>
      <c r="F440" s="53"/>
      <c r="G440" s="12">
        <v>0</v>
      </c>
    </row>
    <row r="441" spans="4:7">
      <c r="E441" s="68"/>
      <c r="F441" s="53"/>
      <c r="G441" s="12">
        <v>0</v>
      </c>
    </row>
    <row r="442" spans="4:7">
      <c r="D442" s="13">
        <v>85.5</v>
      </c>
      <c r="E442" s="38" t="s">
        <v>457</v>
      </c>
      <c r="F442" s="39">
        <v>2</v>
      </c>
      <c r="G442" s="9" t="s">
        <v>458</v>
      </c>
    </row>
    <row r="443" spans="4:7">
      <c r="E443" s="38"/>
      <c r="F443" s="39"/>
      <c r="G443" s="9" t="s">
        <v>347</v>
      </c>
    </row>
    <row r="444" spans="4:7">
      <c r="E444" s="38"/>
      <c r="F444" s="39"/>
      <c r="G444" s="9">
        <v>0</v>
      </c>
    </row>
    <row r="445" spans="4:7">
      <c r="E445" s="38"/>
      <c r="F445" s="39"/>
      <c r="G445" s="9">
        <v>0</v>
      </c>
    </row>
    <row r="446" spans="4:7">
      <c r="E446" s="38"/>
      <c r="F446" s="39"/>
      <c r="G446" s="9">
        <v>0</v>
      </c>
    </row>
    <row r="447" spans="4:7">
      <c r="D447" s="13">
        <v>29.5</v>
      </c>
      <c r="E447" s="52" t="s">
        <v>459</v>
      </c>
      <c r="F447" s="53">
        <v>3</v>
      </c>
      <c r="G447" s="12" t="s">
        <v>460</v>
      </c>
    </row>
    <row r="448" spans="4:7">
      <c r="E448" s="52"/>
      <c r="F448" s="53"/>
      <c r="G448" s="12" t="s">
        <v>366</v>
      </c>
    </row>
    <row r="449" spans="4:7">
      <c r="E449" s="52"/>
      <c r="F449" s="53"/>
      <c r="G449" s="12" t="s">
        <v>347</v>
      </c>
    </row>
    <row r="450" spans="4:7">
      <c r="E450" s="52"/>
      <c r="F450" s="53"/>
      <c r="G450" s="12">
        <v>0</v>
      </c>
    </row>
    <row r="451" spans="4:7">
      <c r="E451" s="52"/>
      <c r="F451" s="53"/>
      <c r="G451" s="12">
        <v>0</v>
      </c>
    </row>
    <row r="452" spans="4:7">
      <c r="E452" s="52"/>
      <c r="F452" s="53"/>
      <c r="G452" s="12">
        <v>0</v>
      </c>
    </row>
    <row r="453" spans="4:7">
      <c r="E453" s="52"/>
      <c r="F453" s="53"/>
      <c r="G453" s="12">
        <v>0</v>
      </c>
    </row>
    <row r="454" spans="4:7">
      <c r="E454" s="52"/>
      <c r="F454" s="53"/>
      <c r="G454" s="12">
        <v>0</v>
      </c>
    </row>
    <row r="455" spans="4:7">
      <c r="E455" s="52"/>
      <c r="F455" s="53"/>
      <c r="G455" s="12">
        <v>0</v>
      </c>
    </row>
    <row r="456" spans="4:7">
      <c r="E456" s="52"/>
      <c r="F456" s="53"/>
      <c r="G456" s="12">
        <v>0</v>
      </c>
    </row>
    <row r="457" spans="4:7">
      <c r="D457" s="13">
        <v>0</v>
      </c>
      <c r="E457" s="38">
        <v>0</v>
      </c>
      <c r="F457" s="39">
        <v>0</v>
      </c>
      <c r="G457" s="9">
        <v>0</v>
      </c>
    </row>
    <row r="458" spans="4:7">
      <c r="E458" s="38"/>
      <c r="F458" s="39"/>
      <c r="G458" s="9">
        <v>0</v>
      </c>
    </row>
    <row r="459" spans="4:7">
      <c r="E459" s="38" t="s">
        <v>295</v>
      </c>
      <c r="F459" s="39">
        <v>1</v>
      </c>
      <c r="G459" s="9" t="s">
        <v>296</v>
      </c>
    </row>
    <row r="460" spans="4:7">
      <c r="E460" s="52" t="s">
        <v>300</v>
      </c>
      <c r="F460" s="53"/>
      <c r="G460" s="12" t="s">
        <v>297</v>
      </c>
    </row>
    <row r="461" spans="4:7">
      <c r="E461" s="52"/>
      <c r="F461" s="53"/>
      <c r="G461" s="12" t="s">
        <v>31</v>
      </c>
    </row>
    <row r="462" spans="4:7">
      <c r="E462" s="52"/>
      <c r="F462" s="53"/>
      <c r="G462" s="12" t="s">
        <v>298</v>
      </c>
    </row>
    <row r="463" spans="4:7">
      <c r="D463" s="16"/>
      <c r="E463" s="19">
        <v>1264</v>
      </c>
      <c r="F463" s="20">
        <v>1573</v>
      </c>
      <c r="G463" s="3"/>
    </row>
    <row r="464" spans="4:7">
      <c r="D464" s="16"/>
      <c r="E464" s="4">
        <v>50</v>
      </c>
      <c r="G464" s="5">
        <v>45061</v>
      </c>
    </row>
    <row r="465" spans="4:7">
      <c r="D465" s="61" t="s">
        <v>301</v>
      </c>
      <c r="E465" s="26" t="s">
        <v>302</v>
      </c>
      <c r="F465" s="7" t="s">
        <v>299</v>
      </c>
      <c r="G465" s="6" t="s">
        <v>303</v>
      </c>
    </row>
    <row r="466" spans="4:7">
      <c r="D466" s="13">
        <v>98</v>
      </c>
      <c r="E466" s="38" t="s">
        <v>462</v>
      </c>
      <c r="F466" s="39">
        <v>4</v>
      </c>
      <c r="G466" s="9" t="s">
        <v>304</v>
      </c>
    </row>
    <row r="467" spans="4:7">
      <c r="E467" s="38"/>
      <c r="F467" s="39"/>
      <c r="G467" s="9" t="s">
        <v>336</v>
      </c>
    </row>
    <row r="468" spans="4:7">
      <c r="E468" s="38"/>
      <c r="F468" s="39"/>
      <c r="G468" s="9" t="s">
        <v>398</v>
      </c>
    </row>
    <row r="469" spans="4:7">
      <c r="E469" s="38"/>
      <c r="F469" s="39"/>
      <c r="G469" s="9" t="s">
        <v>463</v>
      </c>
    </row>
    <row r="470" spans="4:7">
      <c r="E470" s="38"/>
      <c r="F470" s="39"/>
      <c r="G470" s="9">
        <v>0</v>
      </c>
    </row>
    <row r="471" spans="4:7">
      <c r="E471" s="38"/>
      <c r="F471" s="39"/>
      <c r="G471" s="9">
        <v>0</v>
      </c>
    </row>
    <row r="472" spans="4:7">
      <c r="E472" s="38"/>
      <c r="F472" s="39"/>
      <c r="G472" s="9">
        <v>0</v>
      </c>
    </row>
    <row r="473" spans="4:7">
      <c r="E473" s="38"/>
      <c r="F473" s="39"/>
      <c r="G473" s="9">
        <v>0</v>
      </c>
    </row>
    <row r="474" spans="4:7">
      <c r="E474" s="38"/>
      <c r="F474" s="39"/>
      <c r="G474" s="9">
        <v>0</v>
      </c>
    </row>
    <row r="475" spans="4:7">
      <c r="E475" s="38"/>
      <c r="F475" s="39"/>
      <c r="G475" s="9">
        <v>0</v>
      </c>
    </row>
    <row r="476" spans="4:7">
      <c r="E476" s="38"/>
      <c r="F476" s="39"/>
      <c r="G476" s="9">
        <v>0</v>
      </c>
    </row>
    <row r="477" spans="4:7">
      <c r="E477" s="51"/>
      <c r="F477" s="39"/>
      <c r="G477" s="9">
        <v>0</v>
      </c>
    </row>
    <row r="478" spans="4:7">
      <c r="D478" s="13">
        <v>89</v>
      </c>
      <c r="E478" s="52" t="s">
        <v>464</v>
      </c>
      <c r="F478" s="53">
        <v>6</v>
      </c>
      <c r="G478" s="12" t="s">
        <v>465</v>
      </c>
    </row>
    <row r="479" spans="4:7">
      <c r="E479" s="52"/>
      <c r="F479" s="53"/>
      <c r="G479" s="12" t="s">
        <v>466</v>
      </c>
    </row>
    <row r="480" spans="4:7">
      <c r="E480" s="52"/>
      <c r="F480" s="53"/>
      <c r="G480" s="12" t="s">
        <v>447</v>
      </c>
    </row>
    <row r="481" spans="4:7">
      <c r="E481" s="52"/>
      <c r="F481" s="53"/>
      <c r="G481" s="12" t="s">
        <v>467</v>
      </c>
    </row>
    <row r="482" spans="4:7">
      <c r="E482" s="52"/>
      <c r="F482" s="53"/>
      <c r="G482" s="12" t="s">
        <v>338</v>
      </c>
    </row>
    <row r="483" spans="4:7">
      <c r="E483" s="52"/>
      <c r="F483" s="53"/>
      <c r="G483" s="12" t="s">
        <v>468</v>
      </c>
    </row>
    <row r="484" spans="4:7">
      <c r="E484" s="52"/>
      <c r="F484" s="53"/>
      <c r="G484" s="12">
        <v>0</v>
      </c>
    </row>
    <row r="485" spans="4:7">
      <c r="E485" s="52"/>
      <c r="F485" s="53"/>
      <c r="G485" s="12">
        <v>0</v>
      </c>
    </row>
    <row r="486" spans="4:7">
      <c r="E486" s="52"/>
      <c r="F486" s="53"/>
      <c r="G486" s="12">
        <v>0</v>
      </c>
    </row>
    <row r="487" spans="4:7">
      <c r="E487" s="52"/>
      <c r="F487" s="53"/>
      <c r="G487" s="12">
        <v>0</v>
      </c>
    </row>
    <row r="488" spans="4:7">
      <c r="D488" s="13">
        <v>75.5</v>
      </c>
      <c r="E488" s="38" t="s">
        <v>469</v>
      </c>
      <c r="F488" s="39">
        <v>2</v>
      </c>
      <c r="G488" s="9" t="s">
        <v>469</v>
      </c>
    </row>
    <row r="489" spans="4:7">
      <c r="E489" s="38"/>
      <c r="F489" s="39"/>
      <c r="G489" s="9" t="s">
        <v>347</v>
      </c>
    </row>
    <row r="490" spans="4:7">
      <c r="E490" s="38"/>
      <c r="F490" s="39"/>
      <c r="G490" s="9">
        <v>0</v>
      </c>
    </row>
    <row r="491" spans="4:7">
      <c r="E491" s="38"/>
      <c r="F491" s="39"/>
      <c r="G491" s="9">
        <v>0</v>
      </c>
    </row>
    <row r="492" spans="4:7">
      <c r="E492" s="38"/>
      <c r="F492" s="39"/>
      <c r="G492" s="9">
        <v>0</v>
      </c>
    </row>
    <row r="493" spans="4:7">
      <c r="D493" s="13">
        <v>35</v>
      </c>
      <c r="E493" s="52" t="s">
        <v>470</v>
      </c>
      <c r="F493" s="53">
        <v>2</v>
      </c>
      <c r="G493" s="12" t="s">
        <v>471</v>
      </c>
    </row>
    <row r="494" spans="4:7">
      <c r="E494" s="52"/>
      <c r="F494" s="53"/>
      <c r="G494" s="12" t="s">
        <v>472</v>
      </c>
    </row>
    <row r="495" spans="4:7">
      <c r="E495" s="52"/>
      <c r="F495" s="53"/>
      <c r="G495" s="12">
        <v>0</v>
      </c>
    </row>
    <row r="496" spans="4:7">
      <c r="E496" s="52"/>
      <c r="F496" s="53"/>
      <c r="G496" s="12">
        <v>0</v>
      </c>
    </row>
    <row r="497" spans="4:7">
      <c r="E497" s="52"/>
      <c r="F497" s="53"/>
      <c r="G497" s="12">
        <v>0</v>
      </c>
    </row>
    <row r="498" spans="4:7">
      <c r="E498" s="52"/>
      <c r="F498" s="53"/>
      <c r="G498" s="12">
        <v>0</v>
      </c>
    </row>
    <row r="499" spans="4:7">
      <c r="E499" s="52"/>
      <c r="F499" s="53"/>
      <c r="G499" s="12">
        <v>0</v>
      </c>
    </row>
    <row r="500" spans="4:7">
      <c r="E500" s="52"/>
      <c r="F500" s="53"/>
      <c r="G500" s="12">
        <v>0</v>
      </c>
    </row>
    <row r="501" spans="4:7">
      <c r="E501" s="52"/>
      <c r="F501" s="53"/>
      <c r="G501" s="12">
        <v>0</v>
      </c>
    </row>
    <row r="502" spans="4:7">
      <c r="E502" s="52"/>
      <c r="F502" s="53"/>
      <c r="G502" s="12">
        <v>0</v>
      </c>
    </row>
    <row r="503" spans="4:7">
      <c r="D503" s="13">
        <v>80</v>
      </c>
      <c r="E503" s="38" t="s">
        <v>461</v>
      </c>
      <c r="F503" s="39">
        <v>2</v>
      </c>
      <c r="G503" s="9" t="s">
        <v>343</v>
      </c>
    </row>
    <row r="504" spans="4:7">
      <c r="E504" s="38"/>
      <c r="F504" s="39"/>
      <c r="G504" s="9" t="s">
        <v>473</v>
      </c>
    </row>
    <row r="505" spans="4:7">
      <c r="E505" s="38" t="s">
        <v>295</v>
      </c>
      <c r="F505" s="39">
        <v>1</v>
      </c>
      <c r="G505" s="9" t="s">
        <v>296</v>
      </c>
    </row>
    <row r="506" spans="4:7">
      <c r="E506" s="52" t="s">
        <v>5</v>
      </c>
      <c r="F506" s="53"/>
      <c r="G506" s="12" t="s">
        <v>297</v>
      </c>
    </row>
    <row r="507" spans="4:7">
      <c r="E507" s="52"/>
      <c r="F507" s="53"/>
      <c r="G507" s="12" t="s">
        <v>31</v>
      </c>
    </row>
    <row r="508" spans="4:7">
      <c r="E508" s="52"/>
      <c r="F508" s="53"/>
      <c r="G508" s="12" t="s">
        <v>298</v>
      </c>
    </row>
    <row r="509" spans="4:7">
      <c r="D509" s="16"/>
      <c r="E509" s="19">
        <v>1402</v>
      </c>
      <c r="F509" s="20">
        <v>1968</v>
      </c>
      <c r="G509" s="3"/>
    </row>
    <row r="510" spans="4:7">
      <c r="D510" s="16"/>
      <c r="E510" s="4">
        <v>50</v>
      </c>
      <c r="G510" s="5">
        <v>45062</v>
      </c>
    </row>
    <row r="511" spans="4:7">
      <c r="D511" s="61" t="s">
        <v>43</v>
      </c>
      <c r="E511" s="26" t="s">
        <v>302</v>
      </c>
      <c r="F511" s="7" t="s">
        <v>1</v>
      </c>
      <c r="G511" s="6" t="s">
        <v>2</v>
      </c>
    </row>
    <row r="512" spans="4:7">
      <c r="D512" s="13">
        <v>100</v>
      </c>
      <c r="E512" s="38" t="s">
        <v>475</v>
      </c>
      <c r="F512" s="39">
        <v>1</v>
      </c>
      <c r="G512" s="9" t="s">
        <v>476</v>
      </c>
    </row>
    <row r="513" spans="4:7">
      <c r="E513" s="38"/>
      <c r="F513" s="39"/>
      <c r="G513" s="9">
        <v>0</v>
      </c>
    </row>
    <row r="514" spans="4:7">
      <c r="E514" s="38"/>
      <c r="F514" s="39"/>
      <c r="G514" s="9">
        <v>0</v>
      </c>
    </row>
    <row r="515" spans="4:7">
      <c r="E515" s="38"/>
      <c r="F515" s="39"/>
      <c r="G515" s="9">
        <v>0</v>
      </c>
    </row>
    <row r="516" spans="4:7">
      <c r="E516" s="38"/>
      <c r="F516" s="39"/>
      <c r="G516" s="9">
        <v>0</v>
      </c>
    </row>
    <row r="517" spans="4:7">
      <c r="E517" s="38"/>
      <c r="F517" s="39"/>
      <c r="G517" s="9">
        <v>0</v>
      </c>
    </row>
    <row r="518" spans="4:7">
      <c r="E518" s="38"/>
      <c r="F518" s="39"/>
      <c r="G518" s="9">
        <v>0</v>
      </c>
    </row>
    <row r="519" spans="4:7">
      <c r="E519" s="38"/>
      <c r="F519" s="39"/>
      <c r="G519" s="9">
        <v>0</v>
      </c>
    </row>
    <row r="520" spans="4:7">
      <c r="E520" s="38"/>
      <c r="F520" s="39"/>
      <c r="G520" s="9">
        <v>0</v>
      </c>
    </row>
    <row r="521" spans="4:7">
      <c r="E521" s="38"/>
      <c r="F521" s="39"/>
      <c r="G521" s="9">
        <v>0</v>
      </c>
    </row>
    <row r="522" spans="4:7">
      <c r="E522" s="10"/>
      <c r="F522" s="1"/>
      <c r="G522" s="1">
        <v>0</v>
      </c>
    </row>
    <row r="523" spans="4:7">
      <c r="E523" s="10"/>
      <c r="F523" s="1"/>
      <c r="G523" s="1">
        <v>0</v>
      </c>
    </row>
    <row r="524" spans="4:7">
      <c r="D524" s="72">
        <v>93</v>
      </c>
      <c r="E524" s="52" t="s">
        <v>477</v>
      </c>
      <c r="F524" s="53">
        <v>5</v>
      </c>
      <c r="G524" s="12" t="s">
        <v>478</v>
      </c>
    </row>
    <row r="525" spans="4:7">
      <c r="E525" s="52" t="s">
        <v>305</v>
      </c>
      <c r="F525" s="53"/>
      <c r="G525" s="12" t="s">
        <v>479</v>
      </c>
    </row>
    <row r="526" spans="4:7">
      <c r="E526" s="52"/>
      <c r="F526" s="53"/>
      <c r="G526" s="12" t="s">
        <v>377</v>
      </c>
    </row>
    <row r="527" spans="4:7">
      <c r="E527" s="52"/>
      <c r="F527" s="53"/>
      <c r="G527" s="12" t="s">
        <v>338</v>
      </c>
    </row>
    <row r="528" spans="4:7">
      <c r="E528" s="52"/>
      <c r="F528" s="53"/>
      <c r="G528" s="12" t="s">
        <v>376</v>
      </c>
    </row>
    <row r="529" spans="4:7">
      <c r="E529" s="52"/>
      <c r="F529" s="53"/>
      <c r="G529" s="12">
        <v>0</v>
      </c>
    </row>
    <row r="530" spans="4:7">
      <c r="E530" s="52"/>
      <c r="F530" s="53"/>
      <c r="G530" s="12">
        <v>0</v>
      </c>
    </row>
    <row r="531" spans="4:7">
      <c r="E531" s="52"/>
      <c r="F531" s="53"/>
      <c r="G531" s="12">
        <v>0</v>
      </c>
    </row>
    <row r="532" spans="4:7">
      <c r="E532" s="52"/>
      <c r="F532" s="53"/>
      <c r="G532" s="12">
        <v>0</v>
      </c>
    </row>
    <row r="533" spans="4:7">
      <c r="E533" s="52"/>
      <c r="F533" s="53"/>
      <c r="G533" s="12">
        <v>0</v>
      </c>
    </row>
    <row r="534" spans="4:7">
      <c r="D534" s="13">
        <v>87.5</v>
      </c>
      <c r="E534" s="38" t="s">
        <v>480</v>
      </c>
      <c r="F534" s="39">
        <v>2</v>
      </c>
      <c r="G534" s="9" t="s">
        <v>480</v>
      </c>
    </row>
    <row r="535" spans="4:7">
      <c r="E535" s="38"/>
      <c r="F535" s="39"/>
      <c r="G535" s="9" t="s">
        <v>306</v>
      </c>
    </row>
    <row r="536" spans="4:7">
      <c r="E536" s="38"/>
      <c r="F536" s="39"/>
      <c r="G536" s="9">
        <v>0</v>
      </c>
    </row>
    <row r="537" spans="4:7">
      <c r="E537" s="38"/>
      <c r="F537" s="39"/>
      <c r="G537" s="9">
        <v>0</v>
      </c>
    </row>
    <row r="538" spans="4:7">
      <c r="E538" s="38"/>
      <c r="F538" s="39"/>
      <c r="G538" s="9">
        <v>0</v>
      </c>
    </row>
    <row r="539" spans="4:7">
      <c r="D539" s="13">
        <v>35.25</v>
      </c>
      <c r="E539" s="52" t="s">
        <v>481</v>
      </c>
      <c r="F539" s="53">
        <v>5</v>
      </c>
      <c r="G539" s="12" t="s">
        <v>482</v>
      </c>
    </row>
    <row r="540" spans="4:7">
      <c r="E540" s="52"/>
      <c r="F540" s="53"/>
      <c r="G540" s="12" t="s">
        <v>407</v>
      </c>
    </row>
    <row r="541" spans="4:7">
      <c r="E541" s="52"/>
      <c r="F541" s="53"/>
      <c r="G541" s="12" t="s">
        <v>412</v>
      </c>
    </row>
    <row r="542" spans="4:7">
      <c r="E542" s="52"/>
      <c r="F542" s="53"/>
      <c r="G542" s="12" t="s">
        <v>483</v>
      </c>
    </row>
    <row r="543" spans="4:7">
      <c r="E543" s="52"/>
      <c r="F543" s="53"/>
      <c r="G543" s="12" t="s">
        <v>484</v>
      </c>
    </row>
    <row r="544" spans="4:7">
      <c r="E544" s="52"/>
      <c r="F544" s="53"/>
      <c r="G544" s="12">
        <v>0</v>
      </c>
    </row>
    <row r="545" spans="4:7">
      <c r="E545" s="52"/>
      <c r="F545" s="53"/>
      <c r="G545" s="12">
        <v>0</v>
      </c>
    </row>
    <row r="546" spans="4:7">
      <c r="E546" s="52"/>
      <c r="F546" s="53"/>
      <c r="G546" s="12">
        <v>0</v>
      </c>
    </row>
    <row r="547" spans="4:7">
      <c r="E547" s="52"/>
      <c r="F547" s="53"/>
      <c r="G547" s="12">
        <v>0</v>
      </c>
    </row>
    <row r="548" spans="4:7">
      <c r="E548" s="52"/>
      <c r="F548" s="53"/>
      <c r="G548" s="12">
        <v>0</v>
      </c>
    </row>
    <row r="549" spans="4:7">
      <c r="D549" s="13">
        <v>75.2</v>
      </c>
      <c r="E549" s="38" t="s">
        <v>474</v>
      </c>
      <c r="F549" s="39">
        <v>2</v>
      </c>
      <c r="G549" s="9" t="s">
        <v>368</v>
      </c>
    </row>
    <row r="550" spans="4:7">
      <c r="E550" s="38"/>
      <c r="F550" s="39"/>
      <c r="G550" s="9" t="s">
        <v>485</v>
      </c>
    </row>
    <row r="551" spans="4:7">
      <c r="E551" s="38" t="s">
        <v>38</v>
      </c>
      <c r="F551" s="39">
        <v>1</v>
      </c>
      <c r="G551" s="9" t="s">
        <v>296</v>
      </c>
    </row>
    <row r="552" spans="4:7">
      <c r="E552" s="52" t="s">
        <v>307</v>
      </c>
      <c r="F552" s="53"/>
      <c r="G552" s="12" t="s">
        <v>7</v>
      </c>
    </row>
    <row r="553" spans="4:7">
      <c r="E553" s="52"/>
      <c r="F553" s="53"/>
      <c r="G553" s="12" t="s">
        <v>31</v>
      </c>
    </row>
    <row r="554" spans="4:7">
      <c r="E554" s="52"/>
      <c r="F554" s="53"/>
      <c r="G554" s="12" t="s">
        <v>298</v>
      </c>
    </row>
    <row r="555" spans="4:7">
      <c r="D555" s="16"/>
      <c r="E555" s="19">
        <v>1776</v>
      </c>
      <c r="F555" s="20">
        <v>0</v>
      </c>
      <c r="G555" s="3"/>
    </row>
    <row r="556" spans="4:7">
      <c r="D556" s="16"/>
      <c r="E556" s="4">
        <v>50</v>
      </c>
      <c r="G556" s="5">
        <v>45063</v>
      </c>
    </row>
    <row r="557" spans="4:7">
      <c r="D557" s="61" t="s">
        <v>301</v>
      </c>
      <c r="E557" s="26" t="s">
        <v>0</v>
      </c>
      <c r="F557" s="7" t="s">
        <v>299</v>
      </c>
      <c r="G557" s="6" t="s">
        <v>303</v>
      </c>
    </row>
    <row r="558" spans="4:7">
      <c r="D558" s="2">
        <v>197</v>
      </c>
      <c r="E558" s="38" t="s">
        <v>486</v>
      </c>
      <c r="F558" s="39">
        <v>8</v>
      </c>
      <c r="G558" s="9" t="s">
        <v>487</v>
      </c>
    </row>
    <row r="559" spans="4:7">
      <c r="D559" s="2"/>
      <c r="E559" s="38"/>
      <c r="F559" s="39"/>
      <c r="G559" s="9" t="s">
        <v>366</v>
      </c>
    </row>
    <row r="560" spans="4:7">
      <c r="D560" s="2"/>
      <c r="E560" s="51"/>
      <c r="F560" s="39"/>
      <c r="G560" s="9" t="s">
        <v>375</v>
      </c>
    </row>
    <row r="561" spans="4:7">
      <c r="D561" s="2"/>
      <c r="E561" s="38"/>
      <c r="F561" s="39"/>
      <c r="G561" s="9" t="s">
        <v>488</v>
      </c>
    </row>
    <row r="562" spans="4:7">
      <c r="D562" s="2"/>
      <c r="E562" s="38"/>
      <c r="F562" s="39"/>
      <c r="G562" s="9" t="s">
        <v>467</v>
      </c>
    </row>
    <row r="563" spans="4:7">
      <c r="D563" s="2"/>
      <c r="E563" s="38"/>
      <c r="F563" s="39"/>
      <c r="G563" s="9" t="s">
        <v>398</v>
      </c>
    </row>
    <row r="564" spans="4:7">
      <c r="D564" s="2"/>
      <c r="E564" s="38"/>
      <c r="F564" s="39"/>
      <c r="G564" s="9" t="s">
        <v>489</v>
      </c>
    </row>
    <row r="565" spans="4:7">
      <c r="D565" s="2"/>
      <c r="E565" s="38"/>
      <c r="F565" s="39"/>
      <c r="G565" s="9" t="s">
        <v>490</v>
      </c>
    </row>
    <row r="566" spans="4:7">
      <c r="D566" s="2"/>
      <c r="E566" s="38"/>
      <c r="F566" s="39"/>
      <c r="G566" s="9">
        <v>0</v>
      </c>
    </row>
    <row r="567" spans="4:7">
      <c r="D567" s="2"/>
      <c r="E567" s="38"/>
      <c r="F567" s="39"/>
      <c r="G567" s="9">
        <v>0</v>
      </c>
    </row>
    <row r="568" spans="4:7">
      <c r="D568" s="2"/>
      <c r="E568" s="38"/>
      <c r="F568" s="39"/>
      <c r="G568" s="9">
        <v>0</v>
      </c>
    </row>
    <row r="569" spans="4:7">
      <c r="D569" s="2"/>
      <c r="E569" s="51"/>
      <c r="F569" s="39"/>
      <c r="G569" s="9">
        <v>0</v>
      </c>
    </row>
    <row r="570" spans="4:7">
      <c r="D570" s="2">
        <v>124.2</v>
      </c>
      <c r="E570" s="52" t="s">
        <v>491</v>
      </c>
      <c r="F570" s="53">
        <v>5</v>
      </c>
      <c r="G570" s="12" t="s">
        <v>492</v>
      </c>
    </row>
    <row r="571" spans="4:7">
      <c r="D571" s="2"/>
      <c r="E571" s="52"/>
      <c r="F571" s="75"/>
      <c r="G571" s="12" t="s">
        <v>308</v>
      </c>
    </row>
    <row r="572" spans="4:7">
      <c r="D572" s="2"/>
      <c r="E572" s="68"/>
      <c r="F572" s="53"/>
      <c r="G572" s="12" t="s">
        <v>493</v>
      </c>
    </row>
    <row r="573" spans="4:7">
      <c r="D573" s="2"/>
      <c r="E573" s="68"/>
      <c r="F573" s="53"/>
      <c r="G573" s="12" t="s">
        <v>494</v>
      </c>
    </row>
    <row r="574" spans="4:7">
      <c r="D574" s="2"/>
      <c r="E574" s="52"/>
      <c r="F574" s="53"/>
      <c r="G574" s="12" t="s">
        <v>389</v>
      </c>
    </row>
    <row r="575" spans="4:7">
      <c r="D575" s="2"/>
      <c r="E575" s="52"/>
      <c r="F575" s="53"/>
      <c r="G575" s="12">
        <v>0</v>
      </c>
    </row>
    <row r="576" spans="4:7">
      <c r="D576" s="2"/>
      <c r="E576" s="52"/>
      <c r="F576" s="53"/>
      <c r="G576" s="12">
        <v>0</v>
      </c>
    </row>
    <row r="577" spans="4:7">
      <c r="D577" s="2"/>
      <c r="E577" s="52"/>
      <c r="F577" s="53"/>
      <c r="G577" s="12">
        <v>0</v>
      </c>
    </row>
    <row r="578" spans="4:7">
      <c r="D578" s="2"/>
      <c r="E578" s="52"/>
      <c r="F578" s="53"/>
      <c r="G578" s="12">
        <v>0</v>
      </c>
    </row>
    <row r="579" spans="4:7">
      <c r="D579" s="2"/>
      <c r="E579" s="68"/>
      <c r="F579" s="53"/>
      <c r="G579" s="12">
        <v>0</v>
      </c>
    </row>
    <row r="580" spans="4:7">
      <c r="D580" s="92">
        <v>81.5</v>
      </c>
      <c r="E580" s="38" t="s">
        <v>409</v>
      </c>
      <c r="F580" s="39">
        <v>2</v>
      </c>
      <c r="G580" s="9" t="s">
        <v>410</v>
      </c>
    </row>
    <row r="581" spans="4:7">
      <c r="E581" s="38"/>
      <c r="F581" s="39"/>
      <c r="G581" s="9" t="s">
        <v>347</v>
      </c>
    </row>
    <row r="582" spans="4:7">
      <c r="E582" s="38"/>
      <c r="F582" s="39"/>
      <c r="G582" s="9">
        <v>0</v>
      </c>
    </row>
    <row r="583" spans="4:7">
      <c r="E583" s="38"/>
      <c r="F583" s="39"/>
      <c r="G583" s="9">
        <v>0</v>
      </c>
    </row>
    <row r="584" spans="4:7">
      <c r="E584" s="38"/>
      <c r="F584" s="39"/>
      <c r="G584" s="9">
        <v>0</v>
      </c>
    </row>
    <row r="585" spans="4:7">
      <c r="D585" s="13">
        <v>65</v>
      </c>
      <c r="E585" s="52" t="s">
        <v>495</v>
      </c>
      <c r="F585" s="53">
        <v>1</v>
      </c>
      <c r="G585" s="12" t="s">
        <v>495</v>
      </c>
    </row>
    <row r="586" spans="4:7">
      <c r="E586" s="52"/>
      <c r="F586" s="53"/>
      <c r="G586" s="12">
        <v>0</v>
      </c>
    </row>
    <row r="587" spans="4:7">
      <c r="E587" s="52"/>
      <c r="F587" s="53"/>
      <c r="G587" s="12">
        <v>0</v>
      </c>
    </row>
    <row r="588" spans="4:7">
      <c r="E588" s="52"/>
      <c r="F588" s="53"/>
      <c r="G588" s="12">
        <v>0</v>
      </c>
    </row>
    <row r="589" spans="4:7">
      <c r="E589" s="52"/>
      <c r="F589" s="53"/>
      <c r="G589" s="12">
        <v>0</v>
      </c>
    </row>
    <row r="590" spans="4:7">
      <c r="E590" s="52"/>
      <c r="F590" s="53"/>
      <c r="G590" s="12">
        <v>0</v>
      </c>
    </row>
    <row r="591" spans="4:7">
      <c r="E591" s="52"/>
      <c r="F591" s="53"/>
      <c r="G591" s="12">
        <v>0</v>
      </c>
    </row>
    <row r="592" spans="4:7">
      <c r="E592" s="52"/>
      <c r="F592" s="53"/>
      <c r="G592" s="12">
        <v>0</v>
      </c>
    </row>
    <row r="593" spans="4:7">
      <c r="E593" s="52"/>
      <c r="F593" s="53"/>
      <c r="G593" s="12">
        <v>0</v>
      </c>
    </row>
    <row r="594" spans="4:7">
      <c r="E594" s="52"/>
      <c r="F594" s="53"/>
      <c r="G594" s="12">
        <v>0</v>
      </c>
    </row>
    <row r="595" spans="4:7">
      <c r="D595" s="13">
        <v>1</v>
      </c>
      <c r="E595" s="38">
        <v>0</v>
      </c>
      <c r="F595" s="39">
        <v>0</v>
      </c>
      <c r="G595" s="9">
        <v>0</v>
      </c>
    </row>
    <row r="596" spans="4:7">
      <c r="E596" s="38"/>
      <c r="F596" s="39"/>
      <c r="G596" s="9">
        <v>0</v>
      </c>
    </row>
    <row r="597" spans="4:7">
      <c r="E597" s="38" t="s">
        <v>295</v>
      </c>
      <c r="F597" s="39">
        <v>1</v>
      </c>
      <c r="G597" s="9" t="s">
        <v>296</v>
      </c>
    </row>
    <row r="598" spans="4:7">
      <c r="E598" s="52" t="s">
        <v>300</v>
      </c>
      <c r="F598" s="53"/>
      <c r="G598" s="12" t="s">
        <v>297</v>
      </c>
    </row>
    <row r="599" spans="4:7">
      <c r="E599" s="52"/>
      <c r="F599" s="53"/>
      <c r="G599" s="12" t="s">
        <v>31</v>
      </c>
    </row>
    <row r="600" spans="4:7">
      <c r="E600" s="52"/>
      <c r="F600" s="53"/>
      <c r="G600" s="12" t="s">
        <v>309</v>
      </c>
    </row>
    <row r="601" spans="4:7">
      <c r="D601" s="16"/>
      <c r="E601" s="19">
        <v>1260</v>
      </c>
      <c r="F601" s="20">
        <v>1573</v>
      </c>
      <c r="G601" s="3"/>
    </row>
    <row r="602" spans="4:7">
      <c r="D602" s="16"/>
      <c r="E602" s="4">
        <v>50</v>
      </c>
      <c r="G602" s="5">
        <v>45064</v>
      </c>
    </row>
    <row r="603" spans="4:7">
      <c r="D603" s="61" t="s">
        <v>310</v>
      </c>
      <c r="E603" s="26" t="s">
        <v>311</v>
      </c>
      <c r="F603" s="7" t="s">
        <v>312</v>
      </c>
      <c r="G603" s="6" t="s">
        <v>313</v>
      </c>
    </row>
    <row r="604" spans="4:7">
      <c r="D604" s="13">
        <v>138.19999999999999</v>
      </c>
      <c r="E604" s="38" t="s">
        <v>497</v>
      </c>
      <c r="F604" s="39">
        <v>5</v>
      </c>
      <c r="G604" s="9" t="s">
        <v>498</v>
      </c>
    </row>
    <row r="605" spans="4:7">
      <c r="E605" s="38"/>
      <c r="F605" s="39"/>
      <c r="G605" s="9" t="s">
        <v>360</v>
      </c>
    </row>
    <row r="606" spans="4:7">
      <c r="E606" s="38"/>
      <c r="F606" s="39"/>
      <c r="G606" s="9" t="s">
        <v>356</v>
      </c>
    </row>
    <row r="607" spans="4:7">
      <c r="E607" s="38"/>
      <c r="F607" s="39"/>
      <c r="G607" s="9" t="s">
        <v>391</v>
      </c>
    </row>
    <row r="608" spans="4:7">
      <c r="E608" s="38"/>
      <c r="F608" s="39"/>
      <c r="G608" s="9" t="s">
        <v>393</v>
      </c>
    </row>
    <row r="609" spans="4:7">
      <c r="E609" s="38"/>
      <c r="F609" s="39"/>
      <c r="G609" s="9" t="s">
        <v>392</v>
      </c>
    </row>
    <row r="610" spans="4:7">
      <c r="E610" s="38"/>
      <c r="F610" s="39"/>
      <c r="G610" s="9">
        <v>0</v>
      </c>
    </row>
    <row r="611" spans="4:7">
      <c r="E611" s="38"/>
      <c r="F611" s="39"/>
      <c r="G611" s="9">
        <v>0</v>
      </c>
    </row>
    <row r="612" spans="4:7">
      <c r="E612" s="38"/>
      <c r="F612" s="39"/>
      <c r="G612" s="9">
        <v>0</v>
      </c>
    </row>
    <row r="613" spans="4:7">
      <c r="E613" s="38"/>
      <c r="F613" s="39"/>
      <c r="G613" s="9">
        <v>0</v>
      </c>
    </row>
    <row r="614" spans="4:7">
      <c r="E614" s="38"/>
      <c r="F614" s="39"/>
      <c r="G614" s="9">
        <v>0</v>
      </c>
    </row>
    <row r="615" spans="4:7">
      <c r="E615" s="51"/>
      <c r="F615" s="39"/>
      <c r="G615" s="9">
        <v>0</v>
      </c>
    </row>
    <row r="616" spans="4:7">
      <c r="D616" s="13">
        <v>82.5</v>
      </c>
      <c r="E616" s="52" t="s">
        <v>499</v>
      </c>
      <c r="F616" s="53">
        <v>7</v>
      </c>
      <c r="G616" s="12" t="s">
        <v>336</v>
      </c>
    </row>
    <row r="617" spans="4:7">
      <c r="E617" s="52"/>
      <c r="F617" s="53"/>
      <c r="G617" s="12" t="s">
        <v>500</v>
      </c>
    </row>
    <row r="618" spans="4:7">
      <c r="E618" s="52"/>
      <c r="F618" s="53"/>
      <c r="G618" s="12" t="s">
        <v>338</v>
      </c>
    </row>
    <row r="619" spans="4:7">
      <c r="E619" s="52"/>
      <c r="F619" s="53"/>
      <c r="G619" s="12" t="s">
        <v>420</v>
      </c>
    </row>
    <row r="620" spans="4:7">
      <c r="E620" s="52"/>
      <c r="F620" s="53"/>
      <c r="G620" s="12" t="s">
        <v>358</v>
      </c>
    </row>
    <row r="621" spans="4:7">
      <c r="E621" s="52"/>
      <c r="F621" s="53"/>
      <c r="G621" s="12" t="s">
        <v>501</v>
      </c>
    </row>
    <row r="622" spans="4:7">
      <c r="E622" s="52"/>
      <c r="F622" s="53"/>
      <c r="G622" s="12">
        <v>0</v>
      </c>
    </row>
    <row r="623" spans="4:7">
      <c r="E623" s="52"/>
      <c r="F623" s="53"/>
      <c r="G623" s="12">
        <v>0</v>
      </c>
    </row>
    <row r="624" spans="4:7">
      <c r="E624" s="52"/>
      <c r="F624" s="53"/>
      <c r="G624" s="12">
        <v>0</v>
      </c>
    </row>
    <row r="625" spans="4:7">
      <c r="E625" s="52"/>
      <c r="F625" s="53"/>
      <c r="G625" s="12">
        <v>0</v>
      </c>
    </row>
    <row r="626" spans="4:7">
      <c r="D626" s="13">
        <v>75.5</v>
      </c>
      <c r="E626" s="38" t="s">
        <v>502</v>
      </c>
      <c r="F626" s="39">
        <v>2</v>
      </c>
      <c r="G626" s="9" t="s">
        <v>502</v>
      </c>
    </row>
    <row r="627" spans="4:7">
      <c r="E627" s="38"/>
      <c r="F627" s="39"/>
      <c r="G627" s="9" t="s">
        <v>306</v>
      </c>
    </row>
    <row r="628" spans="4:7">
      <c r="E628" s="38"/>
      <c r="F628" s="39"/>
      <c r="G628" s="9">
        <v>0</v>
      </c>
    </row>
    <row r="629" spans="4:7">
      <c r="E629" s="38"/>
      <c r="F629" s="39"/>
      <c r="G629" s="9">
        <v>0</v>
      </c>
    </row>
    <row r="630" spans="4:7">
      <c r="E630" s="38"/>
      <c r="F630" s="39"/>
      <c r="G630" s="9">
        <v>0</v>
      </c>
    </row>
    <row r="631" spans="4:7">
      <c r="D631" s="13">
        <v>35.799999999999997</v>
      </c>
      <c r="E631" s="52" t="s">
        <v>503</v>
      </c>
      <c r="F631" s="53">
        <v>3</v>
      </c>
      <c r="G631" s="12" t="s">
        <v>482</v>
      </c>
    </row>
    <row r="632" spans="4:7">
      <c r="E632" s="52"/>
      <c r="F632" s="53"/>
      <c r="G632" s="12" t="s">
        <v>351</v>
      </c>
    </row>
    <row r="633" spans="4:7">
      <c r="E633" s="52"/>
      <c r="F633" s="53"/>
      <c r="G633" s="12" t="s">
        <v>408</v>
      </c>
    </row>
    <row r="634" spans="4:7">
      <c r="E634" s="52"/>
      <c r="F634" s="53"/>
      <c r="G634" s="12">
        <v>0</v>
      </c>
    </row>
    <row r="635" spans="4:7">
      <c r="E635" s="52"/>
      <c r="F635" s="53"/>
      <c r="G635" s="12">
        <v>0</v>
      </c>
    </row>
    <row r="636" spans="4:7">
      <c r="E636" s="52"/>
      <c r="F636" s="53"/>
      <c r="G636" s="12">
        <v>0</v>
      </c>
    </row>
    <row r="637" spans="4:7">
      <c r="E637" s="52"/>
      <c r="F637" s="53"/>
      <c r="G637" s="12">
        <v>0</v>
      </c>
    </row>
    <row r="638" spans="4:7">
      <c r="E638" s="52"/>
      <c r="F638" s="53"/>
      <c r="G638" s="12">
        <v>0</v>
      </c>
    </row>
    <row r="639" spans="4:7">
      <c r="E639" s="52"/>
      <c r="F639" s="53"/>
      <c r="G639" s="12">
        <v>0</v>
      </c>
    </row>
    <row r="640" spans="4:7">
      <c r="E640" s="52"/>
      <c r="F640" s="53"/>
      <c r="G640" s="12">
        <v>0</v>
      </c>
    </row>
    <row r="641" spans="4:7">
      <c r="D641" s="13">
        <v>80</v>
      </c>
      <c r="E641" s="38" t="s">
        <v>496</v>
      </c>
      <c r="F641" s="39">
        <v>2</v>
      </c>
      <c r="G641" s="9" t="s">
        <v>343</v>
      </c>
    </row>
    <row r="642" spans="4:7">
      <c r="E642" s="38"/>
      <c r="F642" s="39"/>
      <c r="G642" s="9" t="s">
        <v>504</v>
      </c>
    </row>
    <row r="643" spans="4:7">
      <c r="E643" s="38" t="s">
        <v>295</v>
      </c>
      <c r="F643" s="39">
        <v>1</v>
      </c>
      <c r="G643" s="9" t="s">
        <v>4</v>
      </c>
    </row>
    <row r="644" spans="4:7">
      <c r="E644" s="52" t="s">
        <v>300</v>
      </c>
      <c r="F644" s="53"/>
      <c r="G644" s="12" t="s">
        <v>297</v>
      </c>
    </row>
    <row r="645" spans="4:7">
      <c r="E645" s="52"/>
      <c r="F645" s="53"/>
      <c r="G645" s="12" t="s">
        <v>31</v>
      </c>
    </row>
    <row r="646" spans="4:7">
      <c r="E646" s="52"/>
      <c r="F646" s="53"/>
      <c r="G646" s="12" t="s">
        <v>298</v>
      </c>
    </row>
    <row r="647" spans="4:7">
      <c r="D647" s="16"/>
      <c r="E647" s="19">
        <v>1148</v>
      </c>
      <c r="F647" s="20">
        <v>1135</v>
      </c>
      <c r="G647" s="3"/>
    </row>
    <row r="648" spans="4:7">
      <c r="D648" s="16"/>
      <c r="E648" s="4">
        <v>50</v>
      </c>
      <c r="G648" s="5">
        <v>45065</v>
      </c>
    </row>
    <row r="649" spans="4:7">
      <c r="D649" s="61" t="s">
        <v>301</v>
      </c>
      <c r="E649" s="26" t="s">
        <v>302</v>
      </c>
      <c r="F649" s="7" t="s">
        <v>299</v>
      </c>
      <c r="G649" s="6" t="s">
        <v>303</v>
      </c>
    </row>
    <row r="650" spans="4:7">
      <c r="D650" s="2">
        <v>150</v>
      </c>
      <c r="E650" s="38" t="s">
        <v>505</v>
      </c>
      <c r="F650" s="39">
        <v>1</v>
      </c>
      <c r="G650" s="9" t="s">
        <v>419</v>
      </c>
    </row>
    <row r="651" spans="4:7">
      <c r="E651" s="51"/>
      <c r="F651" s="39"/>
      <c r="G651" s="9" t="s">
        <v>506</v>
      </c>
    </row>
    <row r="652" spans="4:7">
      <c r="E652" s="51"/>
      <c r="F652" s="39"/>
      <c r="G652" s="9" t="s">
        <v>507</v>
      </c>
    </row>
    <row r="653" spans="4:7">
      <c r="E653" s="51"/>
      <c r="F653" s="39"/>
      <c r="G653" s="9" t="s">
        <v>338</v>
      </c>
    </row>
    <row r="654" spans="4:7">
      <c r="E654" s="51"/>
      <c r="F654" s="39"/>
      <c r="G654" s="9" t="s">
        <v>418</v>
      </c>
    </row>
    <row r="655" spans="4:7">
      <c r="E655" s="51"/>
      <c r="F655" s="39"/>
      <c r="G655" s="9">
        <v>0</v>
      </c>
    </row>
    <row r="656" spans="4:7">
      <c r="E656" s="51"/>
      <c r="F656" s="39"/>
      <c r="G656" s="9">
        <v>0</v>
      </c>
    </row>
    <row r="657" spans="4:7">
      <c r="E657" s="38"/>
      <c r="F657" s="39"/>
      <c r="G657" s="9">
        <v>0</v>
      </c>
    </row>
    <row r="658" spans="4:7">
      <c r="E658" s="38"/>
      <c r="F658" s="39"/>
      <c r="G658" s="9">
        <v>0</v>
      </c>
    </row>
    <row r="659" spans="4:7">
      <c r="E659" s="38"/>
      <c r="F659" s="39"/>
      <c r="G659" s="9">
        <v>0</v>
      </c>
    </row>
    <row r="660" spans="4:7">
      <c r="E660" s="38"/>
      <c r="F660" s="39"/>
      <c r="G660" s="9">
        <v>0</v>
      </c>
    </row>
    <row r="661" spans="4:7">
      <c r="E661" s="38"/>
      <c r="F661" s="39"/>
      <c r="G661" s="9">
        <v>0</v>
      </c>
    </row>
    <row r="662" spans="4:7">
      <c r="D662" s="2">
        <v>105.9</v>
      </c>
      <c r="E662" s="52" t="s">
        <v>508</v>
      </c>
      <c r="F662" s="53">
        <v>7</v>
      </c>
      <c r="G662" s="12" t="s">
        <v>509</v>
      </c>
    </row>
    <row r="663" spans="4:7">
      <c r="E663" s="68"/>
      <c r="F663" s="53"/>
      <c r="G663" s="12" t="s">
        <v>510</v>
      </c>
    </row>
    <row r="664" spans="4:7">
      <c r="E664" s="68"/>
      <c r="F664" s="53"/>
      <c r="G664" s="12" t="s">
        <v>362</v>
      </c>
    </row>
    <row r="665" spans="4:7">
      <c r="E665" s="68"/>
      <c r="F665" s="53"/>
      <c r="G665" s="12" t="s">
        <v>511</v>
      </c>
    </row>
    <row r="666" spans="4:7">
      <c r="E666" s="52"/>
      <c r="F666" s="53"/>
      <c r="G666" s="12" t="s">
        <v>512</v>
      </c>
    </row>
    <row r="667" spans="4:7">
      <c r="E667" s="52"/>
      <c r="F667" s="53"/>
      <c r="G667" s="12" t="s">
        <v>420</v>
      </c>
    </row>
    <row r="668" spans="4:7">
      <c r="E668" s="52"/>
      <c r="F668" s="53"/>
      <c r="G668" s="12">
        <v>0</v>
      </c>
    </row>
    <row r="669" spans="4:7">
      <c r="E669" s="52"/>
      <c r="F669" s="53"/>
      <c r="G669" s="12">
        <v>0</v>
      </c>
    </row>
    <row r="670" spans="4:7">
      <c r="E670" s="52"/>
      <c r="F670" s="53"/>
      <c r="G670" s="12">
        <v>0</v>
      </c>
    </row>
    <row r="671" spans="4:7">
      <c r="E671" s="52"/>
      <c r="F671" s="53"/>
      <c r="G671" s="12">
        <v>0</v>
      </c>
    </row>
    <row r="672" spans="4:7">
      <c r="D672" s="13">
        <v>87.5</v>
      </c>
      <c r="E672" s="38" t="s">
        <v>513</v>
      </c>
      <c r="F672" s="39">
        <v>2</v>
      </c>
      <c r="G672" s="9" t="s">
        <v>513</v>
      </c>
    </row>
    <row r="673" spans="4:7">
      <c r="E673" s="38"/>
      <c r="F673" s="39"/>
      <c r="G673" s="9" t="s">
        <v>347</v>
      </c>
    </row>
    <row r="674" spans="4:7">
      <c r="E674" s="38"/>
      <c r="F674" s="39"/>
      <c r="G674" s="9">
        <v>0</v>
      </c>
    </row>
    <row r="675" spans="4:7">
      <c r="E675" s="38"/>
      <c r="F675" s="39"/>
      <c r="G675" s="9">
        <v>0</v>
      </c>
    </row>
    <row r="676" spans="4:7">
      <c r="E676" s="38"/>
      <c r="F676" s="39"/>
      <c r="G676" s="9">
        <v>0</v>
      </c>
    </row>
    <row r="677" spans="4:7">
      <c r="D677" s="13">
        <v>38.5</v>
      </c>
      <c r="E677" s="52" t="s">
        <v>514</v>
      </c>
      <c r="F677" s="53">
        <v>6</v>
      </c>
      <c r="G677" s="12" t="s">
        <v>488</v>
      </c>
    </row>
    <row r="678" spans="4:7">
      <c r="E678" s="52"/>
      <c r="F678" s="53"/>
      <c r="G678" s="12" t="s">
        <v>375</v>
      </c>
    </row>
    <row r="679" spans="4:7">
      <c r="E679" s="52"/>
      <c r="F679" s="53"/>
      <c r="G679" s="12" t="s">
        <v>489</v>
      </c>
    </row>
    <row r="680" spans="4:7">
      <c r="E680" s="52"/>
      <c r="F680" s="53"/>
      <c r="G680" s="12" t="s">
        <v>398</v>
      </c>
    </row>
    <row r="681" spans="4:7">
      <c r="E681" s="52"/>
      <c r="F681" s="53"/>
      <c r="G681" s="12" t="s">
        <v>511</v>
      </c>
    </row>
    <row r="682" spans="4:7">
      <c r="E682" s="52"/>
      <c r="F682" s="53"/>
      <c r="G682" s="12" t="s">
        <v>515</v>
      </c>
    </row>
    <row r="683" spans="4:7">
      <c r="E683" s="52"/>
      <c r="F683" s="53"/>
      <c r="G683" s="12">
        <v>0</v>
      </c>
    </row>
    <row r="684" spans="4:7">
      <c r="E684" s="52"/>
      <c r="F684" s="53"/>
      <c r="G684" s="12">
        <v>0</v>
      </c>
    </row>
    <row r="685" spans="4:7">
      <c r="E685" s="52"/>
      <c r="F685" s="53"/>
      <c r="G685" s="12">
        <v>0</v>
      </c>
    </row>
    <row r="686" spans="4:7">
      <c r="E686" s="52"/>
      <c r="F686" s="53"/>
      <c r="G686" s="12">
        <v>0</v>
      </c>
    </row>
    <row r="687" spans="4:7">
      <c r="D687" s="13">
        <v>80</v>
      </c>
      <c r="E687" s="38" t="s">
        <v>400</v>
      </c>
      <c r="F687" s="39">
        <v>2</v>
      </c>
      <c r="G687" s="9" t="s">
        <v>368</v>
      </c>
    </row>
    <row r="688" spans="4:7">
      <c r="E688" s="38"/>
      <c r="F688" s="39"/>
      <c r="G688" s="9" t="s">
        <v>413</v>
      </c>
    </row>
    <row r="689" spans="4:7">
      <c r="E689" s="38" t="s">
        <v>38</v>
      </c>
      <c r="F689" s="39">
        <v>1</v>
      </c>
      <c r="G689" s="9" t="s">
        <v>4</v>
      </c>
    </row>
    <row r="690" spans="4:7">
      <c r="E690" s="52" t="s">
        <v>5</v>
      </c>
      <c r="F690" s="53"/>
      <c r="G690" s="12" t="s">
        <v>297</v>
      </c>
    </row>
    <row r="691" spans="4:7">
      <c r="E691" s="52"/>
      <c r="F691" s="53"/>
      <c r="G691" s="12" t="s">
        <v>31</v>
      </c>
    </row>
    <row r="692" spans="4:7">
      <c r="E692" s="52"/>
      <c r="F692" s="53"/>
      <c r="G692" s="12" t="s">
        <v>298</v>
      </c>
    </row>
    <row r="693" spans="4:7">
      <c r="D693" s="16"/>
      <c r="E693" s="19">
        <v>1264</v>
      </c>
      <c r="F693" s="20">
        <v>1573</v>
      </c>
      <c r="G693" s="3"/>
    </row>
    <row r="694" spans="4:7">
      <c r="D694" s="16"/>
      <c r="E694" s="4">
        <v>50</v>
      </c>
      <c r="G694" s="5">
        <v>45068</v>
      </c>
    </row>
    <row r="695" spans="4:7">
      <c r="D695" s="61" t="s">
        <v>43</v>
      </c>
      <c r="E695" s="26" t="s">
        <v>0</v>
      </c>
      <c r="F695" s="7" t="s">
        <v>299</v>
      </c>
      <c r="G695" s="6" t="s">
        <v>2</v>
      </c>
    </row>
    <row r="696" spans="4:7">
      <c r="D696" s="13">
        <v>113.2</v>
      </c>
      <c r="E696" s="38" t="s">
        <v>517</v>
      </c>
      <c r="F696" s="39">
        <v>5</v>
      </c>
      <c r="G696" s="9" t="s">
        <v>371</v>
      </c>
    </row>
    <row r="697" spans="4:7">
      <c r="E697" s="38"/>
      <c r="F697" s="39"/>
      <c r="G697" s="9" t="s">
        <v>372</v>
      </c>
    </row>
    <row r="698" spans="4:7">
      <c r="E698" s="38"/>
      <c r="F698" s="39"/>
      <c r="G698" s="9" t="s">
        <v>518</v>
      </c>
    </row>
    <row r="699" spans="4:7">
      <c r="E699" s="38"/>
      <c r="F699" s="39"/>
      <c r="G699" s="9" t="s">
        <v>519</v>
      </c>
    </row>
    <row r="700" spans="4:7">
      <c r="E700" s="38"/>
      <c r="F700" s="39"/>
      <c r="G700" s="9" t="s">
        <v>520</v>
      </c>
    </row>
    <row r="701" spans="4:7" hidden="1">
      <c r="E701" s="38"/>
      <c r="F701" s="39"/>
      <c r="G701" s="9">
        <v>0</v>
      </c>
    </row>
    <row r="702" spans="4:7" hidden="1">
      <c r="E702" s="38"/>
      <c r="F702" s="39"/>
      <c r="G702" s="9">
        <v>0</v>
      </c>
    </row>
    <row r="703" spans="4:7" hidden="1">
      <c r="E703" s="38"/>
      <c r="F703" s="39"/>
      <c r="G703" s="9">
        <v>0</v>
      </c>
    </row>
    <row r="704" spans="4:7" hidden="1">
      <c r="E704" s="38"/>
      <c r="F704" s="39"/>
      <c r="G704" s="9">
        <v>0</v>
      </c>
    </row>
    <row r="705" spans="4:7" hidden="1">
      <c r="E705" s="38"/>
      <c r="F705" s="39"/>
      <c r="G705" s="9">
        <v>0</v>
      </c>
    </row>
    <row r="706" spans="4:7" hidden="1">
      <c r="E706" s="38"/>
      <c r="F706" s="39"/>
      <c r="G706" s="9">
        <v>0</v>
      </c>
    </row>
    <row r="707" spans="4:7">
      <c r="E707" s="51"/>
      <c r="F707" s="39"/>
      <c r="G707" s="9">
        <v>0</v>
      </c>
    </row>
    <row r="708" spans="4:7">
      <c r="D708" s="13">
        <v>74.400000000000006</v>
      </c>
      <c r="E708" s="52" t="s">
        <v>521</v>
      </c>
      <c r="F708" s="53">
        <v>6</v>
      </c>
      <c r="G708" s="12" t="s">
        <v>419</v>
      </c>
    </row>
    <row r="709" spans="4:7">
      <c r="E709" s="52"/>
      <c r="F709" s="53"/>
      <c r="G709" s="12" t="s">
        <v>522</v>
      </c>
    </row>
    <row r="710" spans="4:7">
      <c r="E710" s="68"/>
      <c r="F710" s="53"/>
      <c r="G710" s="12" t="s">
        <v>467</v>
      </c>
    </row>
    <row r="711" spans="4:7">
      <c r="E711" s="52"/>
      <c r="F711" s="53"/>
      <c r="G711" s="12" t="s">
        <v>468</v>
      </c>
    </row>
    <row r="712" spans="4:7">
      <c r="E712" s="68"/>
      <c r="F712" s="53"/>
      <c r="G712" s="12" t="s">
        <v>512</v>
      </c>
    </row>
    <row r="713" spans="4:7">
      <c r="E713" s="52"/>
      <c r="F713" s="53"/>
      <c r="G713" s="12" t="s">
        <v>420</v>
      </c>
    </row>
    <row r="714" spans="4:7" hidden="1">
      <c r="E714" s="52"/>
      <c r="F714" s="53"/>
      <c r="G714" s="12">
        <v>0</v>
      </c>
    </row>
    <row r="715" spans="4:7" hidden="1">
      <c r="E715" s="52"/>
      <c r="F715" s="53"/>
      <c r="G715" s="12">
        <v>0</v>
      </c>
    </row>
    <row r="716" spans="4:7" hidden="1">
      <c r="E716" s="52"/>
      <c r="F716" s="53"/>
      <c r="G716" s="12">
        <v>0</v>
      </c>
    </row>
    <row r="717" spans="4:7">
      <c r="E717" s="52"/>
      <c r="F717" s="53"/>
      <c r="G717" s="12">
        <v>0</v>
      </c>
    </row>
    <row r="718" spans="4:7">
      <c r="D718" s="13">
        <v>80.5</v>
      </c>
      <c r="E718" s="38" t="s">
        <v>421</v>
      </c>
      <c r="F718" s="39">
        <v>2</v>
      </c>
      <c r="G718" s="9" t="s">
        <v>421</v>
      </c>
    </row>
    <row r="719" spans="4:7">
      <c r="E719" s="38"/>
      <c r="F719" s="39"/>
      <c r="G719" s="9" t="s">
        <v>306</v>
      </c>
    </row>
    <row r="720" spans="4:7">
      <c r="E720" s="38"/>
      <c r="F720" s="39"/>
      <c r="G720" s="9">
        <v>0</v>
      </c>
    </row>
    <row r="721" spans="4:7">
      <c r="E721" s="38"/>
      <c r="F721" s="39"/>
      <c r="G721" s="9">
        <v>0</v>
      </c>
    </row>
    <row r="722" spans="4:7">
      <c r="E722" s="38"/>
      <c r="F722" s="39"/>
      <c r="G722" s="9">
        <v>0</v>
      </c>
    </row>
    <row r="723" spans="4:7">
      <c r="D723" s="13">
        <v>35</v>
      </c>
      <c r="E723" s="52" t="s">
        <v>523</v>
      </c>
      <c r="F723" s="53">
        <v>3</v>
      </c>
      <c r="G723" s="12" t="s">
        <v>396</v>
      </c>
    </row>
    <row r="724" spans="4:7">
      <c r="E724" s="52"/>
      <c r="F724" s="53"/>
      <c r="G724" s="12" t="s">
        <v>383</v>
      </c>
    </row>
    <row r="725" spans="4:7">
      <c r="E725" s="52"/>
      <c r="F725" s="53"/>
      <c r="G725" s="12" t="s">
        <v>412</v>
      </c>
    </row>
    <row r="726" spans="4:7">
      <c r="E726" s="52"/>
      <c r="F726" s="53"/>
      <c r="G726" s="12">
        <v>0</v>
      </c>
    </row>
    <row r="727" spans="4:7" hidden="1">
      <c r="E727" s="52"/>
      <c r="F727" s="53"/>
      <c r="G727" s="12">
        <v>0</v>
      </c>
    </row>
    <row r="728" spans="4:7" hidden="1">
      <c r="E728" s="52"/>
      <c r="F728" s="53"/>
      <c r="G728" s="12">
        <v>0</v>
      </c>
    </row>
    <row r="729" spans="4:7" hidden="1">
      <c r="E729" s="52"/>
      <c r="F729" s="53"/>
      <c r="G729" s="12">
        <v>0</v>
      </c>
    </row>
    <row r="730" spans="4:7" hidden="1">
      <c r="E730" s="52"/>
      <c r="F730" s="53"/>
      <c r="G730" s="12">
        <v>0</v>
      </c>
    </row>
    <row r="731" spans="4:7" hidden="1">
      <c r="E731" s="52"/>
      <c r="F731" s="53"/>
      <c r="G731" s="12">
        <v>0</v>
      </c>
    </row>
    <row r="732" spans="4:7" hidden="1">
      <c r="E732" s="52"/>
      <c r="F732" s="53"/>
      <c r="G732" s="12">
        <v>0</v>
      </c>
    </row>
    <row r="733" spans="4:7">
      <c r="D733" s="13">
        <v>72</v>
      </c>
      <c r="E733" s="38" t="s">
        <v>516</v>
      </c>
      <c r="F733" s="39">
        <v>2</v>
      </c>
      <c r="G733" s="9" t="s">
        <v>343</v>
      </c>
    </row>
    <row r="734" spans="4:7">
      <c r="E734" s="38"/>
      <c r="F734" s="39"/>
      <c r="G734" s="9" t="s">
        <v>524</v>
      </c>
    </row>
    <row r="735" spans="4:7" hidden="1">
      <c r="E735" s="38" t="s">
        <v>38</v>
      </c>
      <c r="F735" s="39">
        <v>1</v>
      </c>
      <c r="G735" s="9" t="s">
        <v>4</v>
      </c>
    </row>
    <row r="736" spans="4:7" hidden="1">
      <c r="E736" s="52" t="s">
        <v>314</v>
      </c>
      <c r="F736" s="53"/>
      <c r="G736" s="12" t="s">
        <v>315</v>
      </c>
    </row>
    <row r="737" spans="4:7" hidden="1">
      <c r="E737" s="52"/>
      <c r="F737" s="53"/>
      <c r="G737" s="12" t="s">
        <v>31</v>
      </c>
    </row>
    <row r="738" spans="4:7" hidden="1">
      <c r="E738" s="52"/>
      <c r="F738" s="53"/>
      <c r="G738" s="12" t="s">
        <v>316</v>
      </c>
    </row>
    <row r="739" spans="4:7">
      <c r="D739" s="16"/>
      <c r="E739" s="19">
        <v>1402</v>
      </c>
      <c r="F739" s="20">
        <v>1968</v>
      </c>
      <c r="G739" s="3"/>
    </row>
    <row r="740" spans="4:7">
      <c r="D740" s="16"/>
      <c r="E740" s="4">
        <v>50</v>
      </c>
      <c r="G740" s="5">
        <v>45069</v>
      </c>
    </row>
    <row r="741" spans="4:7">
      <c r="D741" s="61" t="s">
        <v>317</v>
      </c>
      <c r="E741" s="26" t="s">
        <v>318</v>
      </c>
      <c r="F741" s="7" t="s">
        <v>1</v>
      </c>
      <c r="G741" s="6" t="s">
        <v>319</v>
      </c>
    </row>
    <row r="742" spans="4:7">
      <c r="D742" s="13">
        <v>142</v>
      </c>
      <c r="E742" s="8" t="s">
        <v>525</v>
      </c>
      <c r="F742" s="9">
        <v>9</v>
      </c>
      <c r="G742" s="9" t="s">
        <v>526</v>
      </c>
    </row>
    <row r="743" spans="4:7">
      <c r="E743" s="8"/>
      <c r="F743" s="9"/>
      <c r="G743" s="9" t="s">
        <v>340</v>
      </c>
    </row>
    <row r="744" spans="4:7">
      <c r="E744" s="8"/>
      <c r="F744" s="9"/>
      <c r="G744" s="9" t="s">
        <v>337</v>
      </c>
    </row>
    <row r="745" spans="4:7">
      <c r="E745" s="8"/>
      <c r="F745" s="64"/>
      <c r="G745" s="9" t="s">
        <v>339</v>
      </c>
    </row>
    <row r="746" spans="4:7">
      <c r="E746" s="8"/>
      <c r="F746" s="64"/>
      <c r="G746" s="9" t="s">
        <v>338</v>
      </c>
    </row>
    <row r="747" spans="4:7">
      <c r="E747" s="8"/>
      <c r="F747" s="64"/>
      <c r="G747" s="9" t="s">
        <v>341</v>
      </c>
    </row>
    <row r="748" spans="4:7">
      <c r="E748" s="8"/>
      <c r="F748" s="64"/>
      <c r="G748" s="9" t="s">
        <v>518</v>
      </c>
    </row>
    <row r="749" spans="4:7">
      <c r="E749" s="8"/>
      <c r="F749" s="9"/>
      <c r="G749" s="9" t="s">
        <v>527</v>
      </c>
    </row>
    <row r="750" spans="4:7">
      <c r="E750" s="8"/>
      <c r="F750" s="9"/>
      <c r="G750" s="9">
        <v>0</v>
      </c>
    </row>
    <row r="751" spans="4:7">
      <c r="E751" s="8"/>
      <c r="F751" s="9"/>
      <c r="G751" s="9">
        <v>0</v>
      </c>
    </row>
    <row r="752" spans="4:7">
      <c r="E752" s="8"/>
      <c r="F752" s="9"/>
      <c r="G752" s="9">
        <v>0</v>
      </c>
    </row>
    <row r="753" spans="4:7">
      <c r="E753" s="51"/>
      <c r="F753" s="9"/>
      <c r="G753" s="9" t="s">
        <v>343</v>
      </c>
    </row>
    <row r="754" spans="4:7">
      <c r="D754" s="13">
        <v>80</v>
      </c>
      <c r="E754" s="52" t="s">
        <v>528</v>
      </c>
      <c r="F754" s="53">
        <v>1</v>
      </c>
      <c r="G754" s="12" t="s">
        <v>529</v>
      </c>
    </row>
    <row r="755" spans="4:7">
      <c r="E755" s="52"/>
      <c r="F755" s="53"/>
      <c r="G755" s="12">
        <v>0</v>
      </c>
    </row>
    <row r="756" spans="4:7">
      <c r="E756" s="52"/>
      <c r="F756" s="53"/>
      <c r="G756" s="12">
        <v>0</v>
      </c>
    </row>
    <row r="757" spans="4:7">
      <c r="E757" s="52"/>
      <c r="F757" s="53"/>
      <c r="G757" s="12">
        <v>0</v>
      </c>
    </row>
    <row r="758" spans="4:7">
      <c r="E758" s="52"/>
      <c r="F758" s="53"/>
      <c r="G758" s="12">
        <v>0</v>
      </c>
    </row>
    <row r="759" spans="4:7">
      <c r="E759" s="52"/>
      <c r="F759" s="53"/>
      <c r="G759" s="12">
        <v>0</v>
      </c>
    </row>
    <row r="760" spans="4:7">
      <c r="E760" s="52"/>
      <c r="F760" s="53"/>
      <c r="G760" s="12">
        <v>0</v>
      </c>
    </row>
    <row r="761" spans="4:7">
      <c r="E761" s="52"/>
      <c r="F761" s="53"/>
      <c r="G761" s="12">
        <v>0</v>
      </c>
    </row>
    <row r="762" spans="4:7">
      <c r="E762" s="52"/>
      <c r="F762" s="53"/>
      <c r="G762" s="12">
        <v>0</v>
      </c>
    </row>
    <row r="763" spans="4:7">
      <c r="E763" s="52"/>
      <c r="F763" s="53"/>
      <c r="G763" s="12">
        <v>0</v>
      </c>
    </row>
    <row r="764" spans="4:7">
      <c r="D764" s="13">
        <v>85.5</v>
      </c>
      <c r="E764" s="38" t="s">
        <v>448</v>
      </c>
      <c r="F764" s="39">
        <v>2</v>
      </c>
      <c r="G764" s="9" t="s">
        <v>448</v>
      </c>
    </row>
    <row r="765" spans="4:7">
      <c r="E765" s="38"/>
      <c r="F765" s="39"/>
      <c r="G765" s="9" t="s">
        <v>306</v>
      </c>
    </row>
    <row r="766" spans="4:7">
      <c r="E766" s="38"/>
      <c r="F766" s="39"/>
      <c r="G766" s="9">
        <v>0</v>
      </c>
    </row>
    <row r="767" spans="4:7">
      <c r="E767" s="38"/>
      <c r="F767" s="39"/>
      <c r="G767" s="9">
        <v>0</v>
      </c>
    </row>
    <row r="768" spans="4:7">
      <c r="E768" s="38"/>
      <c r="F768" s="39"/>
      <c r="G768" s="9">
        <v>0</v>
      </c>
    </row>
    <row r="769" spans="4:7">
      <c r="D769" s="13">
        <v>33</v>
      </c>
      <c r="E769" s="52" t="s">
        <v>530</v>
      </c>
      <c r="F769" s="53">
        <v>2</v>
      </c>
      <c r="G769" s="12" t="s">
        <v>482</v>
      </c>
    </row>
    <row r="770" spans="4:7">
      <c r="E770" s="52"/>
      <c r="F770" s="53"/>
      <c r="G770" s="12" t="s">
        <v>489</v>
      </c>
    </row>
    <row r="771" spans="4:7">
      <c r="E771" s="52"/>
      <c r="F771" s="53"/>
      <c r="G771" s="12" t="s">
        <v>320</v>
      </c>
    </row>
    <row r="772" spans="4:7">
      <c r="E772" s="52"/>
      <c r="F772" s="53"/>
      <c r="G772" s="12">
        <v>0</v>
      </c>
    </row>
    <row r="773" spans="4:7">
      <c r="E773" s="52"/>
      <c r="F773" s="53"/>
      <c r="G773" s="12">
        <v>0</v>
      </c>
    </row>
    <row r="774" spans="4:7">
      <c r="E774" s="52"/>
      <c r="F774" s="53"/>
      <c r="G774" s="12">
        <v>0</v>
      </c>
    </row>
    <row r="775" spans="4:7">
      <c r="E775" s="52"/>
      <c r="F775" s="53"/>
      <c r="G775" s="12">
        <v>0</v>
      </c>
    </row>
    <row r="776" spans="4:7">
      <c r="E776" s="52"/>
      <c r="F776" s="53"/>
      <c r="G776" s="12">
        <v>0</v>
      </c>
    </row>
    <row r="777" spans="4:7">
      <c r="E777" s="52"/>
      <c r="F777" s="53"/>
      <c r="G777" s="12">
        <v>0</v>
      </c>
    </row>
    <row r="778" spans="4:7">
      <c r="E778" s="52"/>
      <c r="F778" s="53"/>
      <c r="G778" s="12">
        <v>0</v>
      </c>
    </row>
    <row r="779" spans="4:7">
      <c r="D779" s="13">
        <v>0</v>
      </c>
      <c r="E779" s="38">
        <v>0</v>
      </c>
      <c r="F779" s="39">
        <v>0</v>
      </c>
      <c r="G779" s="9">
        <v>0</v>
      </c>
    </row>
    <row r="780" spans="4:7">
      <c r="E780" s="38"/>
      <c r="F780" s="39"/>
      <c r="G780" s="9">
        <v>0</v>
      </c>
    </row>
    <row r="781" spans="4:7">
      <c r="E781" s="38" t="s">
        <v>295</v>
      </c>
      <c r="F781" s="39">
        <v>1</v>
      </c>
      <c r="G781" s="9" t="s">
        <v>321</v>
      </c>
    </row>
    <row r="782" spans="4:7">
      <c r="E782" s="52" t="s">
        <v>300</v>
      </c>
      <c r="F782" s="53"/>
      <c r="G782" s="12" t="s">
        <v>297</v>
      </c>
    </row>
    <row r="783" spans="4:7">
      <c r="E783" s="52"/>
      <c r="F783" s="53"/>
      <c r="G783" s="12" t="s">
        <v>31</v>
      </c>
    </row>
    <row r="784" spans="4:7">
      <c r="E784" s="52"/>
      <c r="F784" s="53"/>
      <c r="G784" s="12" t="s">
        <v>298</v>
      </c>
    </row>
    <row r="785" spans="4:7">
      <c r="D785" s="16"/>
      <c r="E785" s="19">
        <v>1776</v>
      </c>
      <c r="F785" s="20">
        <v>0</v>
      </c>
      <c r="G785" s="3"/>
    </row>
    <row r="786" spans="4:7">
      <c r="D786" s="16"/>
      <c r="E786" s="4">
        <v>50</v>
      </c>
      <c r="G786" s="5">
        <v>45070</v>
      </c>
    </row>
    <row r="787" spans="4:7">
      <c r="D787" s="61" t="s">
        <v>301</v>
      </c>
      <c r="E787" s="26" t="s">
        <v>322</v>
      </c>
      <c r="F787" s="7" t="s">
        <v>299</v>
      </c>
      <c r="G787" s="6" t="s">
        <v>323</v>
      </c>
    </row>
    <row r="788" spans="4:7">
      <c r="D788" s="13">
        <v>91.4</v>
      </c>
      <c r="E788" s="38" t="s">
        <v>532</v>
      </c>
      <c r="F788" s="39">
        <v>5</v>
      </c>
      <c r="G788" s="9" t="s">
        <v>498</v>
      </c>
    </row>
    <row r="789" spans="4:7">
      <c r="E789" s="38"/>
      <c r="F789" s="39"/>
      <c r="G789" s="9" t="s">
        <v>338</v>
      </c>
    </row>
    <row r="790" spans="4:7">
      <c r="E790" s="38"/>
      <c r="F790" s="39"/>
      <c r="G790" s="9" t="s">
        <v>533</v>
      </c>
    </row>
    <row r="791" spans="4:7">
      <c r="E791" s="38"/>
      <c r="F791" s="39"/>
      <c r="G791" s="9" t="s">
        <v>534</v>
      </c>
    </row>
    <row r="792" spans="4:7">
      <c r="E792" s="38"/>
      <c r="F792" s="39"/>
      <c r="G792" s="9" t="s">
        <v>420</v>
      </c>
    </row>
    <row r="793" spans="4:7" hidden="1">
      <c r="E793" s="38"/>
      <c r="F793" s="39"/>
      <c r="G793" s="9">
        <v>0</v>
      </c>
    </row>
    <row r="794" spans="4:7" hidden="1">
      <c r="E794" s="38"/>
      <c r="F794" s="39"/>
      <c r="G794" s="9">
        <v>0</v>
      </c>
    </row>
    <row r="795" spans="4:7" hidden="1">
      <c r="E795" s="38"/>
      <c r="F795" s="39"/>
      <c r="G795" s="9">
        <v>0</v>
      </c>
    </row>
    <row r="796" spans="4:7" hidden="1">
      <c r="E796" s="38"/>
      <c r="F796" s="39"/>
      <c r="G796" s="9">
        <v>0</v>
      </c>
    </row>
    <row r="797" spans="4:7" hidden="1">
      <c r="E797" s="38"/>
      <c r="F797" s="39"/>
      <c r="G797" s="9">
        <v>0</v>
      </c>
    </row>
    <row r="798" spans="4:7" hidden="1">
      <c r="E798" s="38"/>
      <c r="F798" s="39"/>
      <c r="G798" s="9">
        <v>0</v>
      </c>
    </row>
    <row r="799" spans="4:7">
      <c r="E799" s="51"/>
      <c r="F799" s="39"/>
      <c r="G799" s="9">
        <v>0</v>
      </c>
    </row>
    <row r="800" spans="4:7">
      <c r="D800" s="72">
        <v>166</v>
      </c>
      <c r="E800" s="52" t="s">
        <v>535</v>
      </c>
      <c r="F800" s="53">
        <v>5</v>
      </c>
      <c r="G800" s="12" t="s">
        <v>536</v>
      </c>
    </row>
    <row r="801" spans="4:7">
      <c r="E801" s="68"/>
      <c r="F801" s="53"/>
      <c r="G801" s="12" t="s">
        <v>467</v>
      </c>
    </row>
    <row r="802" spans="4:7">
      <c r="E802" s="52"/>
      <c r="F802" s="53"/>
      <c r="G802" s="12" t="s">
        <v>468</v>
      </c>
    </row>
    <row r="803" spans="4:7">
      <c r="E803" s="52"/>
      <c r="F803" s="53"/>
      <c r="G803" s="12" t="s">
        <v>399</v>
      </c>
    </row>
    <row r="804" spans="4:7">
      <c r="E804" s="52"/>
      <c r="F804" s="53"/>
      <c r="G804" s="12" t="s">
        <v>537</v>
      </c>
    </row>
    <row r="805" spans="4:7">
      <c r="E805" s="52"/>
      <c r="F805" s="53"/>
      <c r="G805" s="12">
        <v>0</v>
      </c>
    </row>
    <row r="806" spans="4:7">
      <c r="E806" s="52"/>
      <c r="F806" s="53"/>
      <c r="G806" s="12">
        <v>0</v>
      </c>
    </row>
    <row r="807" spans="4:7">
      <c r="E807" s="52"/>
      <c r="F807" s="53"/>
      <c r="G807" s="12">
        <v>0</v>
      </c>
    </row>
    <row r="808" spans="4:7">
      <c r="E808" s="52"/>
      <c r="F808" s="53"/>
      <c r="G808" s="12">
        <v>0</v>
      </c>
    </row>
    <row r="809" spans="4:7">
      <c r="E809" s="52"/>
      <c r="F809" s="53"/>
      <c r="G809" s="12">
        <v>0</v>
      </c>
    </row>
    <row r="810" spans="4:7">
      <c r="D810" s="13">
        <v>130.5</v>
      </c>
      <c r="E810" s="38" t="s">
        <v>538</v>
      </c>
      <c r="F810" s="39">
        <v>3</v>
      </c>
      <c r="G810" s="9" t="s">
        <v>391</v>
      </c>
    </row>
    <row r="811" spans="4:7">
      <c r="E811" s="38"/>
      <c r="F811" s="39"/>
      <c r="G811" s="9" t="s">
        <v>539</v>
      </c>
    </row>
    <row r="812" spans="4:7">
      <c r="E812" s="38"/>
      <c r="F812" s="39"/>
      <c r="G812" s="9" t="s">
        <v>347</v>
      </c>
    </row>
    <row r="813" spans="4:7">
      <c r="E813" s="38"/>
      <c r="F813" s="39"/>
      <c r="G813" s="9">
        <v>0</v>
      </c>
    </row>
    <row r="814" spans="4:7">
      <c r="E814" s="38"/>
      <c r="F814" s="39"/>
      <c r="G814" s="9">
        <v>0</v>
      </c>
    </row>
    <row r="815" spans="4:7">
      <c r="D815" s="13">
        <v>19</v>
      </c>
      <c r="E815" s="52" t="s">
        <v>540</v>
      </c>
      <c r="F815" s="53">
        <v>2</v>
      </c>
      <c r="G815" s="12" t="s">
        <v>541</v>
      </c>
    </row>
    <row r="816" spans="4:7">
      <c r="E816" s="52"/>
      <c r="F816" s="53"/>
      <c r="G816" s="12" t="s">
        <v>450</v>
      </c>
    </row>
    <row r="817" spans="4:7">
      <c r="E817" s="52"/>
      <c r="F817" s="53"/>
      <c r="G817" s="12">
        <v>0</v>
      </c>
    </row>
    <row r="818" spans="4:7">
      <c r="E818" s="52"/>
      <c r="F818" s="53"/>
      <c r="G818" s="12">
        <v>0</v>
      </c>
    </row>
    <row r="819" spans="4:7">
      <c r="E819" s="52"/>
      <c r="F819" s="53"/>
      <c r="G819" s="12">
        <v>0</v>
      </c>
    </row>
    <row r="820" spans="4:7">
      <c r="E820" s="52"/>
      <c r="F820" s="53"/>
      <c r="G820" s="12">
        <v>0</v>
      </c>
    </row>
    <row r="821" spans="4:7">
      <c r="E821" s="52"/>
      <c r="F821" s="53"/>
      <c r="G821" s="12">
        <v>0</v>
      </c>
    </row>
    <row r="822" spans="4:7">
      <c r="E822" s="52"/>
      <c r="F822" s="53"/>
      <c r="G822" s="12">
        <v>0</v>
      </c>
    </row>
    <row r="823" spans="4:7">
      <c r="E823" s="52"/>
      <c r="F823" s="53"/>
      <c r="G823" s="12">
        <v>0</v>
      </c>
    </row>
    <row r="824" spans="4:7">
      <c r="E824" s="52"/>
      <c r="F824" s="53"/>
      <c r="G824" s="12">
        <v>0</v>
      </c>
    </row>
    <row r="825" spans="4:7">
      <c r="D825" s="13">
        <v>67</v>
      </c>
      <c r="E825" s="38" t="s">
        <v>531</v>
      </c>
      <c r="F825" s="39">
        <v>2</v>
      </c>
      <c r="G825" s="9" t="s">
        <v>343</v>
      </c>
    </row>
    <row r="826" spans="4:7">
      <c r="E826" s="38"/>
      <c r="F826" s="39"/>
      <c r="G826" s="9" t="s">
        <v>542</v>
      </c>
    </row>
    <row r="827" spans="4:7">
      <c r="E827" s="38" t="s">
        <v>295</v>
      </c>
      <c r="F827" s="39">
        <v>1</v>
      </c>
      <c r="G827" s="9" t="s">
        <v>296</v>
      </c>
    </row>
    <row r="828" spans="4:7">
      <c r="E828" s="52" t="s">
        <v>300</v>
      </c>
      <c r="F828" s="53"/>
      <c r="G828" s="12" t="s">
        <v>297</v>
      </c>
    </row>
    <row r="829" spans="4:7">
      <c r="E829" s="52"/>
      <c r="F829" s="53"/>
      <c r="G829" s="12" t="s">
        <v>31</v>
      </c>
    </row>
    <row r="830" spans="4:7">
      <c r="E830" s="52"/>
      <c r="F830" s="53"/>
      <c r="G830" s="12" t="s">
        <v>298</v>
      </c>
    </row>
    <row r="831" spans="4:7">
      <c r="D831" s="16"/>
      <c r="E831" s="19">
        <v>1260</v>
      </c>
      <c r="F831" s="20">
        <v>1573</v>
      </c>
      <c r="G831" s="3"/>
    </row>
    <row r="832" spans="4:7">
      <c r="D832" s="16"/>
      <c r="E832" s="4">
        <v>50</v>
      </c>
      <c r="G832" s="5">
        <v>45071</v>
      </c>
    </row>
    <row r="833" spans="4:7">
      <c r="D833" s="61" t="s">
        <v>301</v>
      </c>
      <c r="E833" s="26" t="s">
        <v>302</v>
      </c>
      <c r="F833" s="7" t="s">
        <v>299</v>
      </c>
      <c r="G833" s="6" t="s">
        <v>303</v>
      </c>
    </row>
    <row r="834" spans="4:7">
      <c r="D834" s="13">
        <v>145</v>
      </c>
      <c r="E834" s="38" t="s">
        <v>543</v>
      </c>
      <c r="F834" s="39">
        <v>7</v>
      </c>
      <c r="G834" s="9" t="s">
        <v>544</v>
      </c>
    </row>
    <row r="835" spans="4:7">
      <c r="E835" s="38"/>
      <c r="F835" s="39"/>
      <c r="G835" s="9" t="s">
        <v>419</v>
      </c>
    </row>
    <row r="836" spans="4:7">
      <c r="E836" s="38"/>
      <c r="F836" s="39"/>
      <c r="G836" s="9" t="s">
        <v>545</v>
      </c>
    </row>
    <row r="837" spans="4:7">
      <c r="E837" s="38"/>
      <c r="F837" s="39"/>
      <c r="G837" s="9" t="s">
        <v>392</v>
      </c>
    </row>
    <row r="838" spans="4:7">
      <c r="E838" s="38"/>
      <c r="F838" s="39"/>
      <c r="G838" s="9" t="s">
        <v>338</v>
      </c>
    </row>
    <row r="839" spans="4:7">
      <c r="E839" s="38"/>
      <c r="F839" s="39"/>
      <c r="G839" s="9" t="s">
        <v>546</v>
      </c>
    </row>
    <row r="840" spans="4:7">
      <c r="E840" s="38"/>
      <c r="F840" s="39"/>
      <c r="G840" s="9" t="s">
        <v>547</v>
      </c>
    </row>
    <row r="841" spans="4:7">
      <c r="E841" s="38"/>
      <c r="F841" s="39"/>
      <c r="G841" s="9">
        <v>0</v>
      </c>
    </row>
    <row r="842" spans="4:7">
      <c r="E842" s="38"/>
      <c r="F842" s="39"/>
      <c r="G842" s="9">
        <v>0</v>
      </c>
    </row>
    <row r="843" spans="4:7">
      <c r="E843" s="38"/>
      <c r="F843" s="39"/>
      <c r="G843" s="9">
        <v>0</v>
      </c>
    </row>
    <row r="844" spans="4:7">
      <c r="E844" s="38"/>
      <c r="F844" s="39"/>
      <c r="G844" s="9">
        <v>0</v>
      </c>
    </row>
    <row r="845" spans="4:7">
      <c r="E845" s="51"/>
      <c r="F845" s="39"/>
      <c r="G845" s="9">
        <v>0</v>
      </c>
    </row>
    <row r="846" spans="4:7">
      <c r="D846" s="13">
        <v>52.1</v>
      </c>
      <c r="E846" s="52" t="s">
        <v>548</v>
      </c>
      <c r="F846" s="53">
        <v>6</v>
      </c>
      <c r="G846" s="12" t="s">
        <v>549</v>
      </c>
    </row>
    <row r="847" spans="4:7">
      <c r="E847" s="52"/>
      <c r="F847" s="53"/>
      <c r="G847" s="12" t="s">
        <v>550</v>
      </c>
    </row>
    <row r="848" spans="4:7">
      <c r="E848" s="52"/>
      <c r="F848" s="53"/>
      <c r="G848" s="12" t="s">
        <v>324</v>
      </c>
    </row>
    <row r="849" spans="4:7">
      <c r="E849" s="52"/>
      <c r="F849" s="53"/>
      <c r="G849" s="12" t="s">
        <v>467</v>
      </c>
    </row>
    <row r="850" spans="4:7">
      <c r="E850" s="52"/>
      <c r="F850" s="53"/>
      <c r="G850" s="12" t="s">
        <v>468</v>
      </c>
    </row>
    <row r="851" spans="4:7">
      <c r="E851" s="52"/>
      <c r="F851" s="53"/>
      <c r="G851" s="12" t="s">
        <v>551</v>
      </c>
    </row>
    <row r="852" spans="4:7">
      <c r="E852" s="52"/>
      <c r="F852" s="53"/>
      <c r="G852" s="12">
        <v>0</v>
      </c>
    </row>
    <row r="853" spans="4:7">
      <c r="E853" s="52"/>
      <c r="F853" s="53"/>
      <c r="G853" s="12">
        <v>0</v>
      </c>
    </row>
    <row r="854" spans="4:7">
      <c r="E854" s="52"/>
      <c r="F854" s="53"/>
      <c r="G854" s="12">
        <v>0</v>
      </c>
    </row>
    <row r="855" spans="4:7">
      <c r="E855" s="52"/>
      <c r="F855" s="53"/>
      <c r="G855" s="12">
        <v>0</v>
      </c>
    </row>
    <row r="856" spans="4:7">
      <c r="D856" s="13">
        <v>75.5</v>
      </c>
      <c r="E856" s="38" t="s">
        <v>346</v>
      </c>
      <c r="F856" s="39">
        <v>2</v>
      </c>
      <c r="G856" s="9" t="s">
        <v>346</v>
      </c>
    </row>
    <row r="857" spans="4:7">
      <c r="E857" s="51"/>
      <c r="F857" s="39"/>
      <c r="G857" s="9" t="s">
        <v>325</v>
      </c>
    </row>
    <row r="858" spans="4:7">
      <c r="E858" s="51"/>
      <c r="F858" s="39"/>
      <c r="G858" s="9">
        <v>0</v>
      </c>
    </row>
    <row r="859" spans="4:7">
      <c r="E859" s="51"/>
      <c r="F859" s="39"/>
      <c r="G859" s="9">
        <v>0</v>
      </c>
    </row>
    <row r="860" spans="4:7">
      <c r="E860" s="38"/>
      <c r="F860" s="39"/>
      <c r="G860" s="9">
        <v>0</v>
      </c>
    </row>
    <row r="861" spans="4:7">
      <c r="D861" s="13">
        <v>42</v>
      </c>
      <c r="E861" s="52" t="s">
        <v>552</v>
      </c>
      <c r="F861" s="53">
        <v>3</v>
      </c>
      <c r="G861" s="12" t="s">
        <v>337</v>
      </c>
    </row>
    <row r="862" spans="4:7">
      <c r="E862" s="68"/>
      <c r="F862" s="53"/>
      <c r="G862" s="12" t="s">
        <v>360</v>
      </c>
    </row>
    <row r="863" spans="4:7">
      <c r="E863" s="68"/>
      <c r="F863" s="53"/>
      <c r="G863" s="12" t="s">
        <v>451</v>
      </c>
    </row>
    <row r="864" spans="4:7">
      <c r="E864" s="52"/>
      <c r="F864" s="53"/>
      <c r="G864" s="12">
        <v>0</v>
      </c>
    </row>
    <row r="865" spans="4:7">
      <c r="E865" s="52"/>
      <c r="F865" s="53"/>
      <c r="G865" s="12">
        <v>0</v>
      </c>
    </row>
    <row r="866" spans="4:7">
      <c r="E866" s="52"/>
      <c r="F866" s="53"/>
      <c r="G866" s="12">
        <v>0</v>
      </c>
    </row>
    <row r="867" spans="4:7">
      <c r="E867" s="52"/>
      <c r="F867" s="53"/>
      <c r="G867" s="12">
        <v>0</v>
      </c>
    </row>
    <row r="868" spans="4:7">
      <c r="E868" s="52"/>
      <c r="F868" s="53"/>
      <c r="G868" s="12">
        <v>0</v>
      </c>
    </row>
    <row r="869" spans="4:7">
      <c r="E869" s="52"/>
      <c r="F869" s="53"/>
      <c r="G869" s="12">
        <v>0</v>
      </c>
    </row>
    <row r="870" spans="4:7">
      <c r="E870" s="52"/>
      <c r="F870" s="53"/>
      <c r="G870" s="12">
        <v>0</v>
      </c>
    </row>
    <row r="871" spans="4:7">
      <c r="D871" s="13">
        <v>80</v>
      </c>
      <c r="E871" s="38" t="s">
        <v>400</v>
      </c>
      <c r="F871" s="39">
        <v>2</v>
      </c>
      <c r="G871" s="9" t="s">
        <v>368</v>
      </c>
    </row>
    <row r="872" spans="4:7">
      <c r="E872" s="38"/>
      <c r="F872" s="39"/>
      <c r="G872" s="9" t="s">
        <v>413</v>
      </c>
    </row>
    <row r="873" spans="4:7">
      <c r="E873" s="38" t="s">
        <v>326</v>
      </c>
      <c r="F873" s="39">
        <v>1</v>
      </c>
      <c r="G873" s="9" t="s">
        <v>296</v>
      </c>
    </row>
    <row r="874" spans="4:7">
      <c r="E874" s="52" t="s">
        <v>300</v>
      </c>
      <c r="F874" s="53"/>
      <c r="G874" s="12" t="s">
        <v>327</v>
      </c>
    </row>
    <row r="875" spans="4:7">
      <c r="E875" s="52"/>
      <c r="F875" s="53"/>
      <c r="G875" s="12" t="s">
        <v>31</v>
      </c>
    </row>
    <row r="876" spans="4:7">
      <c r="E876" s="52"/>
      <c r="F876" s="53"/>
      <c r="G876" s="12" t="s">
        <v>298</v>
      </c>
    </row>
    <row r="877" spans="4:7">
      <c r="D877" s="16"/>
      <c r="E877" s="19">
        <v>1148</v>
      </c>
      <c r="F877" s="20">
        <v>1135</v>
      </c>
      <c r="G877" s="3"/>
    </row>
    <row r="878" spans="4:7">
      <c r="D878" s="16"/>
      <c r="E878" s="4">
        <v>50</v>
      </c>
      <c r="G878" s="5">
        <v>45072</v>
      </c>
    </row>
    <row r="879" spans="4:7">
      <c r="D879" s="61" t="s">
        <v>301</v>
      </c>
      <c r="E879" s="26" t="s">
        <v>302</v>
      </c>
      <c r="F879" s="7" t="s">
        <v>299</v>
      </c>
      <c r="G879" s="6" t="s">
        <v>303</v>
      </c>
    </row>
    <row r="880" spans="4:7">
      <c r="D880" s="13">
        <v>114.5</v>
      </c>
      <c r="E880" s="38" t="s">
        <v>554</v>
      </c>
      <c r="F880" s="39">
        <v>5</v>
      </c>
      <c r="G880" s="9" t="s">
        <v>328</v>
      </c>
    </row>
    <row r="881" spans="4:7">
      <c r="E881" s="38"/>
      <c r="F881" s="39"/>
      <c r="G881" s="9" t="s">
        <v>398</v>
      </c>
    </row>
    <row r="882" spans="4:7">
      <c r="E882" s="38"/>
      <c r="F882" s="39"/>
      <c r="G882" s="9" t="s">
        <v>339</v>
      </c>
    </row>
    <row r="883" spans="4:7">
      <c r="E883" s="38"/>
      <c r="F883" s="39"/>
      <c r="G883" s="9" t="s">
        <v>555</v>
      </c>
    </row>
    <row r="884" spans="4:7">
      <c r="E884" s="38"/>
      <c r="F884" s="39"/>
      <c r="G884" s="9" t="s">
        <v>534</v>
      </c>
    </row>
    <row r="885" spans="4:7">
      <c r="E885" s="38"/>
      <c r="F885" s="39"/>
      <c r="G885" s="9">
        <v>0</v>
      </c>
    </row>
    <row r="886" spans="4:7" hidden="1">
      <c r="E886" s="38"/>
      <c r="F886" s="39"/>
      <c r="G886" s="9">
        <v>0</v>
      </c>
    </row>
    <row r="887" spans="4:7" hidden="1">
      <c r="E887" s="38"/>
      <c r="F887" s="39"/>
      <c r="G887" s="9">
        <v>0</v>
      </c>
    </row>
    <row r="888" spans="4:7" hidden="1">
      <c r="E888" s="38"/>
      <c r="F888" s="39"/>
      <c r="G888" s="9">
        <v>0</v>
      </c>
    </row>
    <row r="889" spans="4:7" hidden="1">
      <c r="E889" s="38"/>
      <c r="F889" s="39"/>
      <c r="G889" s="9">
        <v>0</v>
      </c>
    </row>
    <row r="890" spans="4:7" hidden="1">
      <c r="E890" s="38"/>
      <c r="F890" s="39"/>
      <c r="G890" s="9">
        <v>0</v>
      </c>
    </row>
    <row r="891" spans="4:7">
      <c r="E891" s="51"/>
      <c r="F891" s="39"/>
      <c r="G891" s="9">
        <v>0</v>
      </c>
    </row>
    <row r="892" spans="4:7">
      <c r="D892" s="13">
        <v>103</v>
      </c>
      <c r="E892" s="52" t="s">
        <v>556</v>
      </c>
      <c r="F892" s="53">
        <v>4</v>
      </c>
      <c r="G892" s="12" t="s">
        <v>557</v>
      </c>
    </row>
    <row r="893" spans="4:7">
      <c r="E893" s="52"/>
      <c r="F893" s="53"/>
      <c r="G893" s="12" t="s">
        <v>399</v>
      </c>
    </row>
    <row r="894" spans="4:7">
      <c r="E894" s="52"/>
      <c r="F894" s="53"/>
      <c r="G894" s="12" t="s">
        <v>558</v>
      </c>
    </row>
    <row r="895" spans="4:7">
      <c r="E895" s="52"/>
      <c r="F895" s="53"/>
      <c r="G895" s="12" t="s">
        <v>511</v>
      </c>
    </row>
    <row r="896" spans="4:7">
      <c r="E896" s="52"/>
      <c r="F896" s="53"/>
      <c r="G896" s="12">
        <v>0</v>
      </c>
    </row>
    <row r="897" spans="4:7">
      <c r="E897" s="52"/>
      <c r="F897" s="53"/>
      <c r="G897" s="12">
        <v>0</v>
      </c>
    </row>
    <row r="898" spans="4:7">
      <c r="E898" s="52"/>
      <c r="F898" s="53"/>
      <c r="G898" s="12">
        <v>0</v>
      </c>
    </row>
    <row r="899" spans="4:7">
      <c r="E899" s="52"/>
      <c r="F899" s="53"/>
      <c r="G899" s="12">
        <v>0</v>
      </c>
    </row>
    <row r="900" spans="4:7">
      <c r="E900" s="52"/>
      <c r="F900" s="53"/>
      <c r="G900" s="12">
        <v>0</v>
      </c>
    </row>
    <row r="901" spans="4:7">
      <c r="E901" s="52"/>
      <c r="F901" s="53"/>
      <c r="G901" s="12">
        <v>0</v>
      </c>
    </row>
    <row r="902" spans="4:7">
      <c r="D902" s="13">
        <v>70.5</v>
      </c>
      <c r="E902" s="38" t="s">
        <v>438</v>
      </c>
      <c r="F902" s="39">
        <v>2</v>
      </c>
      <c r="G902" s="9" t="s">
        <v>439</v>
      </c>
    </row>
    <row r="903" spans="4:7">
      <c r="E903" s="38"/>
      <c r="F903" s="39"/>
      <c r="G903" s="9" t="s">
        <v>347</v>
      </c>
    </row>
    <row r="904" spans="4:7">
      <c r="E904" s="38"/>
      <c r="F904" s="39"/>
      <c r="G904" s="9">
        <v>0</v>
      </c>
    </row>
    <row r="905" spans="4:7">
      <c r="E905" s="38"/>
      <c r="F905" s="39"/>
      <c r="G905" s="9">
        <v>0</v>
      </c>
    </row>
    <row r="906" spans="4:7">
      <c r="E906" s="38"/>
      <c r="F906" s="39"/>
      <c r="G906" s="9">
        <v>0</v>
      </c>
    </row>
    <row r="907" spans="4:7">
      <c r="D907" s="13">
        <v>40.200000000000003</v>
      </c>
      <c r="E907" s="52" t="s">
        <v>559</v>
      </c>
      <c r="F907" s="53">
        <v>4</v>
      </c>
      <c r="G907" s="12" t="s">
        <v>560</v>
      </c>
    </row>
    <row r="908" spans="4:7">
      <c r="E908" s="52"/>
      <c r="F908" s="53"/>
      <c r="G908" s="12" t="s">
        <v>489</v>
      </c>
    </row>
    <row r="909" spans="4:7">
      <c r="E909" s="52"/>
      <c r="F909" s="53"/>
      <c r="G909" s="12" t="s">
        <v>350</v>
      </c>
    </row>
    <row r="910" spans="4:7">
      <c r="E910" s="52"/>
      <c r="F910" s="53"/>
      <c r="G910" s="12" t="s">
        <v>351</v>
      </c>
    </row>
    <row r="911" spans="4:7">
      <c r="E911" s="52"/>
      <c r="F911" s="53"/>
      <c r="G911" s="12">
        <v>0</v>
      </c>
    </row>
    <row r="912" spans="4:7">
      <c r="E912" s="52"/>
      <c r="F912" s="53"/>
      <c r="G912" s="12">
        <v>0</v>
      </c>
    </row>
    <row r="913" spans="4:7">
      <c r="E913" s="52"/>
      <c r="F913" s="53"/>
      <c r="G913" s="12">
        <v>0</v>
      </c>
    </row>
    <row r="914" spans="4:7">
      <c r="E914" s="52"/>
      <c r="F914" s="53"/>
      <c r="G914" s="12">
        <v>0</v>
      </c>
    </row>
    <row r="915" spans="4:7">
      <c r="E915" s="52"/>
      <c r="F915" s="53"/>
      <c r="G915" s="12">
        <v>0</v>
      </c>
    </row>
    <row r="916" spans="4:7">
      <c r="E916" s="52"/>
      <c r="F916" s="53"/>
      <c r="G916" s="12">
        <v>0</v>
      </c>
    </row>
    <row r="917" spans="4:7">
      <c r="D917" s="13">
        <v>80</v>
      </c>
      <c r="E917" s="38" t="s">
        <v>553</v>
      </c>
      <c r="F917" s="39">
        <v>2</v>
      </c>
      <c r="G917" s="9" t="s">
        <v>343</v>
      </c>
    </row>
    <row r="918" spans="4:7">
      <c r="E918" s="38"/>
      <c r="F918" s="39"/>
      <c r="G918" s="9" t="s">
        <v>561</v>
      </c>
    </row>
    <row r="919" spans="4:7">
      <c r="E919" s="38" t="s">
        <v>38</v>
      </c>
      <c r="F919" s="39">
        <v>1</v>
      </c>
      <c r="G919" s="9" t="s">
        <v>296</v>
      </c>
    </row>
    <row r="920" spans="4:7">
      <c r="E920" s="52" t="s">
        <v>300</v>
      </c>
      <c r="F920" s="53"/>
      <c r="G920" s="12" t="s">
        <v>7</v>
      </c>
    </row>
    <row r="921" spans="4:7">
      <c r="E921" s="52"/>
      <c r="F921" s="53"/>
      <c r="G921" s="12" t="s">
        <v>31</v>
      </c>
    </row>
    <row r="922" spans="4:7">
      <c r="E922" s="52"/>
      <c r="F922" s="53"/>
      <c r="G922" s="12" t="s">
        <v>298</v>
      </c>
    </row>
    <row r="923" spans="4:7">
      <c r="D923" s="16"/>
      <c r="E923" s="19">
        <v>1264</v>
      </c>
      <c r="F923" s="20">
        <v>1573</v>
      </c>
      <c r="G923" s="3"/>
    </row>
    <row r="924" spans="4:7">
      <c r="D924" s="16"/>
      <c r="E924" s="4">
        <v>50</v>
      </c>
      <c r="G924" s="5">
        <v>45075</v>
      </c>
    </row>
    <row r="925" spans="4:7">
      <c r="D925" s="61" t="s">
        <v>301</v>
      </c>
      <c r="E925" s="26" t="s">
        <v>302</v>
      </c>
      <c r="F925" s="7" t="s">
        <v>299</v>
      </c>
      <c r="G925" s="6" t="s">
        <v>303</v>
      </c>
    </row>
    <row r="926" spans="4:7">
      <c r="D926" s="13">
        <v>110</v>
      </c>
      <c r="E926" s="38" t="s">
        <v>562</v>
      </c>
      <c r="F926" s="39">
        <v>1</v>
      </c>
      <c r="G926" s="9" t="s">
        <v>563</v>
      </c>
    </row>
    <row r="927" spans="4:7">
      <c r="E927" s="38"/>
      <c r="F927" s="39"/>
      <c r="G927" s="9">
        <v>0</v>
      </c>
    </row>
    <row r="928" spans="4:7">
      <c r="E928" s="38"/>
      <c r="F928" s="39"/>
      <c r="G928" s="9">
        <v>0</v>
      </c>
    </row>
    <row r="929" spans="4:7">
      <c r="E929" s="38"/>
      <c r="F929" s="39"/>
      <c r="G929" s="9">
        <v>0</v>
      </c>
    </row>
    <row r="930" spans="4:7">
      <c r="E930" s="38"/>
      <c r="F930" s="39"/>
      <c r="G930" s="9">
        <v>0</v>
      </c>
    </row>
    <row r="931" spans="4:7">
      <c r="E931" s="38"/>
      <c r="F931" s="39"/>
      <c r="G931" s="9">
        <v>0</v>
      </c>
    </row>
    <row r="932" spans="4:7">
      <c r="E932" s="38"/>
      <c r="F932" s="39"/>
      <c r="G932" s="9">
        <v>0</v>
      </c>
    </row>
    <row r="933" spans="4:7">
      <c r="E933" s="38"/>
      <c r="F933" s="39"/>
      <c r="G933" s="9">
        <v>0</v>
      </c>
    </row>
    <row r="934" spans="4:7">
      <c r="E934" s="38"/>
      <c r="F934" s="39"/>
      <c r="G934" s="9">
        <v>0</v>
      </c>
    </row>
    <row r="935" spans="4:7">
      <c r="E935" s="38"/>
      <c r="F935" s="39"/>
      <c r="G935" s="9">
        <v>0</v>
      </c>
    </row>
    <row r="936" spans="4:7">
      <c r="E936" s="38"/>
      <c r="F936" s="39"/>
      <c r="G936" s="9">
        <v>0</v>
      </c>
    </row>
    <row r="937" spans="4:7">
      <c r="E937" s="51"/>
      <c r="F937" s="39"/>
      <c r="G937" s="9">
        <v>0</v>
      </c>
    </row>
    <row r="938" spans="4:7">
      <c r="D938" s="13">
        <v>83.25</v>
      </c>
      <c r="E938" s="52" t="s">
        <v>564</v>
      </c>
      <c r="F938" s="53">
        <v>5</v>
      </c>
      <c r="G938" s="12" t="s">
        <v>375</v>
      </c>
    </row>
    <row r="939" spans="4:7">
      <c r="E939" s="52"/>
      <c r="F939" s="53"/>
      <c r="G939" s="12" t="s">
        <v>565</v>
      </c>
    </row>
    <row r="940" spans="4:7">
      <c r="E940" s="52"/>
      <c r="F940" s="53"/>
      <c r="G940" s="12" t="s">
        <v>377</v>
      </c>
    </row>
    <row r="941" spans="4:7">
      <c r="E941" s="52"/>
      <c r="F941" s="53"/>
      <c r="G941" s="12" t="s">
        <v>378</v>
      </c>
    </row>
    <row r="942" spans="4:7">
      <c r="E942" s="52"/>
      <c r="F942" s="53"/>
      <c r="G942" s="12" t="s">
        <v>338</v>
      </c>
    </row>
    <row r="943" spans="4:7">
      <c r="E943" s="52"/>
      <c r="F943" s="53"/>
      <c r="G943" s="12">
        <v>0</v>
      </c>
    </row>
    <row r="944" spans="4:7">
      <c r="E944" s="52"/>
      <c r="F944" s="53"/>
      <c r="G944" s="12">
        <v>0</v>
      </c>
    </row>
    <row r="945" spans="4:7">
      <c r="E945" s="52"/>
      <c r="F945" s="53"/>
      <c r="G945" s="12">
        <v>0</v>
      </c>
    </row>
    <row r="946" spans="4:7">
      <c r="E946" s="52"/>
      <c r="F946" s="53"/>
      <c r="G946" s="12">
        <v>0</v>
      </c>
    </row>
    <row r="947" spans="4:7">
      <c r="E947" s="52"/>
      <c r="F947" s="53"/>
      <c r="G947" s="12">
        <v>0</v>
      </c>
    </row>
    <row r="948" spans="4:7">
      <c r="D948" s="13">
        <v>87.5</v>
      </c>
      <c r="E948" s="38" t="s">
        <v>480</v>
      </c>
      <c r="F948" s="39">
        <v>2</v>
      </c>
      <c r="G948" s="9" t="s">
        <v>480</v>
      </c>
    </row>
    <row r="949" spans="4:7">
      <c r="E949" s="38"/>
      <c r="F949" s="39"/>
      <c r="G949" s="9" t="s">
        <v>329</v>
      </c>
    </row>
    <row r="950" spans="4:7">
      <c r="E950" s="38"/>
      <c r="F950" s="39"/>
      <c r="G950" s="9">
        <v>0</v>
      </c>
    </row>
    <row r="951" spans="4:7">
      <c r="E951" s="38"/>
      <c r="F951" s="39"/>
      <c r="G951" s="9">
        <v>0</v>
      </c>
    </row>
    <row r="952" spans="4:7">
      <c r="E952" s="38"/>
      <c r="F952" s="39"/>
      <c r="G952" s="9">
        <v>0</v>
      </c>
    </row>
    <row r="953" spans="4:7">
      <c r="D953" s="13">
        <v>37.75</v>
      </c>
      <c r="E953" s="52" t="s">
        <v>566</v>
      </c>
      <c r="F953" s="53">
        <v>5</v>
      </c>
      <c r="G953" s="12" t="s">
        <v>488</v>
      </c>
    </row>
    <row r="954" spans="4:7">
      <c r="E954" s="52"/>
      <c r="F954" s="53"/>
      <c r="G954" s="12" t="s">
        <v>489</v>
      </c>
    </row>
    <row r="955" spans="4:7">
      <c r="E955" s="52"/>
      <c r="F955" s="53"/>
      <c r="G955" s="12" t="s">
        <v>366</v>
      </c>
    </row>
    <row r="956" spans="4:7">
      <c r="E956" s="52"/>
      <c r="F956" s="53"/>
      <c r="G956" s="12" t="s">
        <v>330</v>
      </c>
    </row>
    <row r="957" spans="4:7">
      <c r="E957" s="52"/>
      <c r="F957" s="53"/>
      <c r="G957" s="12" t="s">
        <v>511</v>
      </c>
    </row>
    <row r="958" spans="4:7">
      <c r="E958" s="52"/>
      <c r="F958" s="53"/>
      <c r="G958" s="12">
        <v>0</v>
      </c>
    </row>
    <row r="959" spans="4:7">
      <c r="E959" s="52"/>
      <c r="F959" s="53"/>
      <c r="G959" s="12">
        <v>0</v>
      </c>
    </row>
    <row r="960" spans="4:7">
      <c r="E960" s="52"/>
      <c r="F960" s="53"/>
      <c r="G960" s="12">
        <v>0</v>
      </c>
    </row>
    <row r="961" spans="4:7">
      <c r="E961" s="52"/>
      <c r="F961" s="53"/>
      <c r="G961" s="12">
        <v>0</v>
      </c>
    </row>
    <row r="962" spans="4:7">
      <c r="E962" s="52"/>
      <c r="F962" s="53"/>
      <c r="G962" s="12">
        <v>0</v>
      </c>
    </row>
    <row r="963" spans="4:7">
      <c r="D963" s="13">
        <v>80</v>
      </c>
      <c r="E963" s="38" t="s">
        <v>434</v>
      </c>
      <c r="F963" s="39">
        <v>2</v>
      </c>
      <c r="G963" s="9" t="s">
        <v>343</v>
      </c>
    </row>
    <row r="964" spans="4:7" ht="15" customHeight="1">
      <c r="E964" s="38"/>
      <c r="F964" s="39"/>
      <c r="G964" s="9" t="s">
        <v>442</v>
      </c>
    </row>
    <row r="965" spans="4:7">
      <c r="E965" s="38" t="s">
        <v>38</v>
      </c>
      <c r="F965" s="39">
        <v>1</v>
      </c>
      <c r="G965" s="9" t="s">
        <v>4</v>
      </c>
    </row>
    <row r="966" spans="4:7">
      <c r="E966" s="52" t="s">
        <v>5</v>
      </c>
      <c r="F966" s="53"/>
      <c r="G966" s="12" t="s">
        <v>7</v>
      </c>
    </row>
    <row r="967" spans="4:7">
      <c r="E967" s="52"/>
      <c r="F967" s="53"/>
      <c r="G967" s="12" t="s">
        <v>31</v>
      </c>
    </row>
    <row r="968" spans="4:7">
      <c r="E968" s="52"/>
      <c r="F968" s="53"/>
      <c r="G968" s="12" t="s">
        <v>298</v>
      </c>
    </row>
    <row r="969" spans="4:7">
      <c r="D969" s="16"/>
      <c r="E969" s="19">
        <v>1402</v>
      </c>
      <c r="F969" s="20">
        <v>1968</v>
      </c>
      <c r="G969" s="3"/>
    </row>
    <row r="970" spans="4:7">
      <c r="D970" s="16"/>
      <c r="E970" s="4">
        <v>50</v>
      </c>
      <c r="G970" s="5">
        <v>45076</v>
      </c>
    </row>
    <row r="971" spans="4:7">
      <c r="D971" s="61" t="s">
        <v>301</v>
      </c>
      <c r="E971" s="26" t="s">
        <v>302</v>
      </c>
      <c r="F971" s="7" t="s">
        <v>299</v>
      </c>
      <c r="G971" s="6" t="s">
        <v>2</v>
      </c>
    </row>
    <row r="972" spans="4:7">
      <c r="D972" s="13">
        <v>95.4</v>
      </c>
      <c r="E972" s="38" t="s">
        <v>567</v>
      </c>
      <c r="F972" s="39">
        <v>7</v>
      </c>
      <c r="G972" s="9" t="s">
        <v>336</v>
      </c>
    </row>
    <row r="973" spans="4:7">
      <c r="E973" s="51"/>
      <c r="F973" s="39"/>
      <c r="G973" s="9" t="s">
        <v>339</v>
      </c>
    </row>
    <row r="974" spans="4:7">
      <c r="E974" s="38"/>
      <c r="F974" s="39"/>
      <c r="G974" s="9" t="s">
        <v>338</v>
      </c>
    </row>
    <row r="975" spans="4:7">
      <c r="E975" s="38"/>
      <c r="F975" s="39"/>
      <c r="G975" s="9" t="s">
        <v>568</v>
      </c>
    </row>
    <row r="976" spans="4:7">
      <c r="E976" s="38"/>
      <c r="F976" s="39"/>
      <c r="G976" s="9" t="s">
        <v>341</v>
      </c>
    </row>
    <row r="977" spans="4:7">
      <c r="E977" s="38"/>
      <c r="F977" s="39"/>
      <c r="G977" s="9" t="s">
        <v>534</v>
      </c>
    </row>
    <row r="978" spans="4:7">
      <c r="E978" s="38"/>
      <c r="F978" s="39"/>
      <c r="G978" s="9" t="s">
        <v>512</v>
      </c>
    </row>
    <row r="979" spans="4:7">
      <c r="E979" s="38"/>
      <c r="F979" s="39"/>
      <c r="G979" s="9">
        <v>0</v>
      </c>
    </row>
    <row r="980" spans="4:7">
      <c r="E980" s="38"/>
      <c r="F980" s="39"/>
      <c r="G980" s="9">
        <v>0</v>
      </c>
    </row>
    <row r="981" spans="4:7">
      <c r="E981" s="38"/>
      <c r="F981" s="39"/>
      <c r="G981" s="9">
        <v>0</v>
      </c>
    </row>
    <row r="982" spans="4:7">
      <c r="E982" s="38"/>
      <c r="F982" s="39"/>
      <c r="G982" s="9">
        <v>0</v>
      </c>
    </row>
    <row r="983" spans="4:7">
      <c r="E983" s="38"/>
      <c r="F983" s="39"/>
      <c r="G983" s="9">
        <v>0</v>
      </c>
    </row>
    <row r="984" spans="4:7">
      <c r="D984" s="13">
        <v>89</v>
      </c>
      <c r="E984" s="52" t="s">
        <v>569</v>
      </c>
      <c r="F984" s="53">
        <v>5</v>
      </c>
      <c r="G984" s="12" t="s">
        <v>570</v>
      </c>
    </row>
    <row r="985" spans="4:7">
      <c r="E985" s="52"/>
      <c r="F985" s="53"/>
      <c r="G985" s="12" t="s">
        <v>447</v>
      </c>
    </row>
    <row r="986" spans="4:7">
      <c r="E986" s="52"/>
      <c r="F986" s="53"/>
      <c r="G986" s="12" t="s">
        <v>510</v>
      </c>
    </row>
    <row r="987" spans="4:7">
      <c r="E987" s="52"/>
      <c r="F987" s="53"/>
      <c r="G987" s="12" t="s">
        <v>468</v>
      </c>
    </row>
    <row r="988" spans="4:7">
      <c r="E988" s="52"/>
      <c r="F988" s="53"/>
      <c r="G988" s="12" t="s">
        <v>467</v>
      </c>
    </row>
    <row r="989" spans="4:7">
      <c r="E989" s="52"/>
      <c r="F989" s="53"/>
      <c r="G989" s="12">
        <v>0</v>
      </c>
    </row>
    <row r="990" spans="4:7">
      <c r="E990" s="52"/>
      <c r="F990" s="53"/>
      <c r="G990" s="12">
        <v>0</v>
      </c>
    </row>
    <row r="991" spans="4:7">
      <c r="E991" s="52"/>
      <c r="F991" s="53"/>
      <c r="G991" s="12">
        <v>0</v>
      </c>
    </row>
    <row r="992" spans="4:7">
      <c r="E992" s="52"/>
      <c r="F992" s="53"/>
      <c r="G992" s="12">
        <v>0</v>
      </c>
    </row>
    <row r="993" spans="4:7">
      <c r="E993" s="52"/>
      <c r="F993" s="53"/>
      <c r="G993" s="12">
        <v>0</v>
      </c>
    </row>
    <row r="994" spans="4:7">
      <c r="D994" s="13">
        <v>75.5</v>
      </c>
      <c r="E994" s="38" t="s">
        <v>469</v>
      </c>
      <c r="F994" s="39">
        <v>2</v>
      </c>
      <c r="G994" s="9" t="s">
        <v>469</v>
      </c>
    </row>
    <row r="995" spans="4:7">
      <c r="E995" s="38"/>
      <c r="F995" s="39"/>
      <c r="G995" s="9" t="s">
        <v>347</v>
      </c>
    </row>
    <row r="996" spans="4:7">
      <c r="E996" s="38"/>
      <c r="F996" s="39"/>
      <c r="G996" s="9">
        <v>0</v>
      </c>
    </row>
    <row r="997" spans="4:7">
      <c r="E997" s="38"/>
      <c r="F997" s="39"/>
      <c r="G997" s="9">
        <v>0</v>
      </c>
    </row>
    <row r="998" spans="4:7">
      <c r="E998" s="38"/>
      <c r="F998" s="39"/>
      <c r="G998" s="9">
        <v>0</v>
      </c>
    </row>
    <row r="999" spans="4:7">
      <c r="D999" s="13">
        <v>37</v>
      </c>
      <c r="E999" s="52" t="s">
        <v>571</v>
      </c>
      <c r="F999" s="53">
        <v>2</v>
      </c>
      <c r="G999" s="12" t="s">
        <v>366</v>
      </c>
    </row>
    <row r="1000" spans="4:7">
      <c r="E1000" s="52"/>
      <c r="F1000" s="53"/>
      <c r="G1000" s="12" t="s">
        <v>451</v>
      </c>
    </row>
    <row r="1001" spans="4:7">
      <c r="E1001" s="52"/>
      <c r="F1001" s="53"/>
      <c r="G1001" s="12">
        <v>0</v>
      </c>
    </row>
    <row r="1002" spans="4:7">
      <c r="E1002" s="52"/>
      <c r="F1002" s="53"/>
      <c r="G1002" s="12">
        <v>0</v>
      </c>
    </row>
    <row r="1003" spans="4:7">
      <c r="E1003" s="52"/>
      <c r="F1003" s="53"/>
      <c r="G1003" s="12">
        <v>0</v>
      </c>
    </row>
    <row r="1004" spans="4:7">
      <c r="E1004" s="52"/>
      <c r="F1004" s="53"/>
      <c r="G1004" s="12">
        <v>0</v>
      </c>
    </row>
    <row r="1005" spans="4:7">
      <c r="E1005" s="52"/>
      <c r="F1005" s="53"/>
      <c r="G1005" s="12">
        <v>0</v>
      </c>
    </row>
    <row r="1006" spans="4:7">
      <c r="E1006" s="52"/>
      <c r="F1006" s="53"/>
      <c r="G1006" s="12">
        <v>0</v>
      </c>
    </row>
    <row r="1007" spans="4:7">
      <c r="E1007" s="52"/>
      <c r="F1007" s="53"/>
      <c r="G1007" s="12">
        <v>0</v>
      </c>
    </row>
    <row r="1008" spans="4:7">
      <c r="E1008" s="52"/>
      <c r="F1008" s="53"/>
      <c r="G1008" s="12">
        <v>0</v>
      </c>
    </row>
    <row r="1009" spans="4:7">
      <c r="D1009" s="13">
        <v>75</v>
      </c>
      <c r="E1009" s="38" t="s">
        <v>352</v>
      </c>
      <c r="F1009" s="39">
        <v>1</v>
      </c>
      <c r="G1009" s="9" t="s">
        <v>368</v>
      </c>
    </row>
    <row r="1010" spans="4:7">
      <c r="E1010" s="38"/>
      <c r="F1010" s="39"/>
      <c r="G1010" s="9">
        <v>0</v>
      </c>
    </row>
    <row r="1011" spans="4:7">
      <c r="E1011" s="38" t="s">
        <v>295</v>
      </c>
      <c r="F1011" s="39">
        <v>1</v>
      </c>
      <c r="G1011" s="9" t="s">
        <v>296</v>
      </c>
    </row>
    <row r="1012" spans="4:7">
      <c r="E1012" s="52" t="s">
        <v>300</v>
      </c>
      <c r="F1012" s="53"/>
      <c r="G1012" s="12" t="s">
        <v>297</v>
      </c>
    </row>
    <row r="1013" spans="4:7">
      <c r="E1013" s="52"/>
      <c r="F1013" s="53"/>
      <c r="G1013" s="12" t="s">
        <v>31</v>
      </c>
    </row>
    <row r="1014" spans="4:7">
      <c r="E1014" s="52"/>
      <c r="F1014" s="53"/>
      <c r="G1014" s="12" t="s">
        <v>298</v>
      </c>
    </row>
    <row r="1015" spans="4:7">
      <c r="D1015" s="16"/>
      <c r="E1015" s="19">
        <v>1776</v>
      </c>
      <c r="F1015" s="20">
        <v>0</v>
      </c>
      <c r="G1015" s="3"/>
    </row>
    <row r="1016" spans="4:7">
      <c r="D1016" s="16"/>
      <c r="E1016" s="4">
        <v>50</v>
      </c>
      <c r="G1016" s="5">
        <v>45077</v>
      </c>
    </row>
    <row r="1017" spans="4:7">
      <c r="D1017" s="61" t="s">
        <v>301</v>
      </c>
      <c r="E1017" s="26" t="s">
        <v>302</v>
      </c>
      <c r="F1017" s="7" t="s">
        <v>299</v>
      </c>
      <c r="G1017" s="6" t="s">
        <v>303</v>
      </c>
    </row>
    <row r="1018" spans="4:7">
      <c r="D1018" s="13">
        <v>110</v>
      </c>
      <c r="E1018" s="38" t="s">
        <v>573</v>
      </c>
      <c r="F1018" s="39">
        <v>5</v>
      </c>
      <c r="G1018" s="9" t="s">
        <v>574</v>
      </c>
    </row>
    <row r="1019" spans="4:7">
      <c r="E1019" s="51"/>
      <c r="F1019" s="39"/>
      <c r="G1019" s="9" t="s">
        <v>575</v>
      </c>
    </row>
    <row r="1020" spans="4:7">
      <c r="E1020" s="51"/>
      <c r="F1020" s="39"/>
      <c r="G1020" s="9" t="s">
        <v>576</v>
      </c>
    </row>
    <row r="1021" spans="4:7">
      <c r="E1021" s="51"/>
      <c r="F1021" s="39"/>
      <c r="G1021" s="9" t="s">
        <v>577</v>
      </c>
    </row>
    <row r="1022" spans="4:7">
      <c r="E1022" s="96"/>
      <c r="F1022" s="39"/>
      <c r="G1022" s="9" t="s">
        <v>342</v>
      </c>
    </row>
    <row r="1023" spans="4:7">
      <c r="E1023" s="38"/>
      <c r="F1023" s="39"/>
      <c r="G1023" s="9">
        <v>0</v>
      </c>
    </row>
    <row r="1024" spans="4:7">
      <c r="E1024" s="38"/>
      <c r="F1024" s="39"/>
      <c r="G1024" s="9">
        <v>0</v>
      </c>
    </row>
    <row r="1025" spans="4:7">
      <c r="E1025" s="38"/>
      <c r="F1025" s="39"/>
      <c r="G1025" s="9">
        <v>0</v>
      </c>
    </row>
    <row r="1026" spans="4:7">
      <c r="E1026" s="38"/>
      <c r="F1026" s="39"/>
      <c r="G1026" s="9">
        <v>0</v>
      </c>
    </row>
    <row r="1027" spans="4:7">
      <c r="E1027" s="38"/>
      <c r="F1027" s="39"/>
      <c r="G1027" s="9">
        <v>0</v>
      </c>
    </row>
    <row r="1028" spans="4:7">
      <c r="E1028" s="38"/>
      <c r="F1028" s="39"/>
      <c r="G1028" s="9">
        <v>0</v>
      </c>
    </row>
    <row r="1029" spans="4:7">
      <c r="E1029" s="38"/>
      <c r="F1029" s="39"/>
      <c r="G1029" s="9">
        <v>0</v>
      </c>
    </row>
    <row r="1030" spans="4:7">
      <c r="D1030" s="13">
        <v>61.25</v>
      </c>
      <c r="E1030" s="52" t="s">
        <v>578</v>
      </c>
      <c r="F1030" s="53">
        <v>7</v>
      </c>
      <c r="G1030" s="12" t="s">
        <v>522</v>
      </c>
    </row>
    <row r="1031" spans="4:7">
      <c r="E1031" s="52" t="s">
        <v>331</v>
      </c>
      <c r="F1031" s="53"/>
      <c r="G1031" s="12" t="s">
        <v>579</v>
      </c>
    </row>
    <row r="1032" spans="4:7">
      <c r="E1032" s="52" t="s">
        <v>332</v>
      </c>
      <c r="F1032" s="53"/>
      <c r="G1032" s="12" t="s">
        <v>378</v>
      </c>
    </row>
    <row r="1033" spans="4:7">
      <c r="E1033" s="52"/>
      <c r="F1033" s="53"/>
      <c r="G1033" s="12" t="s">
        <v>467</v>
      </c>
    </row>
    <row r="1034" spans="4:7">
      <c r="E1034" s="52"/>
      <c r="F1034" s="53"/>
      <c r="G1034" s="12" t="s">
        <v>489</v>
      </c>
    </row>
    <row r="1035" spans="4:7">
      <c r="E1035" s="52"/>
      <c r="F1035" s="53"/>
      <c r="G1035" s="12" t="s">
        <v>468</v>
      </c>
    </row>
    <row r="1036" spans="4:7">
      <c r="E1036" s="52"/>
      <c r="F1036" s="53"/>
      <c r="G1036" s="12" t="s">
        <v>511</v>
      </c>
    </row>
    <row r="1037" spans="4:7">
      <c r="E1037" s="52"/>
      <c r="F1037" s="53"/>
      <c r="G1037" s="12">
        <v>0</v>
      </c>
    </row>
    <row r="1038" spans="4:7">
      <c r="E1038" s="52"/>
      <c r="F1038" s="53"/>
      <c r="G1038" s="12">
        <v>0</v>
      </c>
    </row>
    <row r="1039" spans="4:7">
      <c r="E1039" s="52"/>
      <c r="F1039" s="53"/>
      <c r="G1039" s="12">
        <v>0</v>
      </c>
    </row>
    <row r="1040" spans="4:7">
      <c r="D1040" s="13">
        <v>85.5</v>
      </c>
      <c r="E1040" s="38" t="s">
        <v>580</v>
      </c>
      <c r="F1040" s="39">
        <v>2</v>
      </c>
      <c r="G1040" s="9" t="s">
        <v>581</v>
      </c>
    </row>
    <row r="1041" spans="4:7">
      <c r="E1041" s="38"/>
      <c r="F1041" s="39"/>
      <c r="G1041" s="9" t="s">
        <v>347</v>
      </c>
    </row>
    <row r="1042" spans="4:7">
      <c r="E1042" s="38"/>
      <c r="F1042" s="39"/>
      <c r="G1042" s="9">
        <v>0</v>
      </c>
    </row>
    <row r="1043" spans="4:7">
      <c r="E1043" s="38"/>
      <c r="F1043" s="39"/>
      <c r="G1043" s="9">
        <v>0</v>
      </c>
    </row>
    <row r="1044" spans="4:7">
      <c r="E1044" s="38"/>
      <c r="F1044" s="39"/>
      <c r="G1044" s="9">
        <v>0</v>
      </c>
    </row>
    <row r="1045" spans="4:7">
      <c r="D1045" s="13">
        <v>10.199999999999999</v>
      </c>
      <c r="E1045" s="52" t="s">
        <v>582</v>
      </c>
      <c r="F1045" s="53">
        <v>2</v>
      </c>
      <c r="G1045" s="12" t="s">
        <v>382</v>
      </c>
    </row>
    <row r="1046" spans="4:7">
      <c r="E1046" s="52"/>
      <c r="F1046" s="53"/>
      <c r="G1046" s="12">
        <v>0</v>
      </c>
    </row>
    <row r="1047" spans="4:7">
      <c r="E1047" s="52"/>
      <c r="F1047" s="53"/>
      <c r="G1047" s="12" t="s">
        <v>367</v>
      </c>
    </row>
    <row r="1048" spans="4:7">
      <c r="E1048" s="52"/>
      <c r="F1048" s="53"/>
      <c r="G1048" s="12">
        <v>0</v>
      </c>
    </row>
    <row r="1049" spans="4:7">
      <c r="E1049" s="52"/>
      <c r="F1049" s="53"/>
      <c r="G1049" s="12">
        <v>0</v>
      </c>
    </row>
    <row r="1050" spans="4:7">
      <c r="E1050" s="52"/>
      <c r="F1050" s="53"/>
      <c r="G1050" s="12">
        <v>0</v>
      </c>
    </row>
    <row r="1051" spans="4:7">
      <c r="E1051" s="52"/>
      <c r="F1051" s="53"/>
      <c r="G1051" s="12">
        <v>0</v>
      </c>
    </row>
    <row r="1052" spans="4:7">
      <c r="E1052" s="52"/>
      <c r="F1052" s="53"/>
      <c r="G1052" s="12">
        <v>0</v>
      </c>
    </row>
    <row r="1053" spans="4:7">
      <c r="E1053" s="52"/>
      <c r="F1053" s="53"/>
      <c r="G1053" s="12">
        <v>0</v>
      </c>
    </row>
    <row r="1054" spans="4:7">
      <c r="E1054" s="52"/>
      <c r="F1054" s="53"/>
      <c r="G1054" s="12">
        <v>0</v>
      </c>
    </row>
    <row r="1055" spans="4:7">
      <c r="D1055" s="13">
        <v>80</v>
      </c>
      <c r="E1055" s="38" t="s">
        <v>572</v>
      </c>
      <c r="F1055" s="39">
        <v>2</v>
      </c>
      <c r="G1055" s="9" t="s">
        <v>343</v>
      </c>
    </row>
    <row r="1056" spans="4:7">
      <c r="E1056" s="38"/>
      <c r="F1056" s="39"/>
      <c r="G1056" s="9" t="s">
        <v>583</v>
      </c>
    </row>
    <row r="1057" spans="4:7">
      <c r="E1057" s="38" t="s">
        <v>295</v>
      </c>
      <c r="F1057" s="39">
        <v>1</v>
      </c>
      <c r="G1057" s="9" t="s">
        <v>296</v>
      </c>
    </row>
    <row r="1058" spans="4:7">
      <c r="E1058" s="52" t="s">
        <v>300</v>
      </c>
      <c r="F1058" s="53"/>
      <c r="G1058" s="12" t="s">
        <v>297</v>
      </c>
    </row>
    <row r="1059" spans="4:7">
      <c r="E1059" s="52"/>
      <c r="F1059" s="53"/>
      <c r="G1059" s="12" t="s">
        <v>31</v>
      </c>
    </row>
    <row r="1060" spans="4:7">
      <c r="E1060" s="52"/>
      <c r="F1060" s="53"/>
      <c r="G1060" s="12" t="s">
        <v>298</v>
      </c>
    </row>
    <row r="1061" spans="4:7">
      <c r="D1061" s="16"/>
      <c r="E1061" s="19" t="e">
        <v>#N/A</v>
      </c>
      <c r="F1061" s="20" t="e">
        <v>#N/A</v>
      </c>
      <c r="G1061" s="3"/>
    </row>
    <row r="1062" spans="4:7">
      <c r="D1062" s="16"/>
      <c r="E1062" s="4" t="e">
        <v>#N/A</v>
      </c>
      <c r="G1062" s="5">
        <v>0</v>
      </c>
    </row>
    <row r="1063" spans="4:7">
      <c r="D1063" s="61" t="s">
        <v>301</v>
      </c>
      <c r="E1063" s="26" t="s">
        <v>302</v>
      </c>
      <c r="F1063" s="7" t="s">
        <v>299</v>
      </c>
      <c r="G1063" s="6" t="s">
        <v>303</v>
      </c>
    </row>
    <row r="1064" spans="4:7">
      <c r="D1064" s="13" t="e">
        <v>#N/A</v>
      </c>
      <c r="E1064" s="38" t="e">
        <v>#N/A</v>
      </c>
      <c r="F1064" s="39" t="e">
        <v>#N/A</v>
      </c>
      <c r="G1064" s="9" t="e">
        <v>#N/A</v>
      </c>
    </row>
    <row r="1065" spans="4:7">
      <c r="E1065" s="38"/>
      <c r="F1065" s="39"/>
      <c r="G1065" s="9" t="e">
        <v>#N/A</v>
      </c>
    </row>
    <row r="1066" spans="4:7">
      <c r="E1066" s="38"/>
      <c r="F1066" s="39"/>
      <c r="G1066" s="9" t="e">
        <v>#N/A</v>
      </c>
    </row>
    <row r="1067" spans="4:7">
      <c r="E1067" s="38"/>
      <c r="F1067" s="39"/>
      <c r="G1067" s="9" t="e">
        <v>#N/A</v>
      </c>
    </row>
    <row r="1068" spans="4:7">
      <c r="E1068" s="38"/>
      <c r="F1068" s="39"/>
      <c r="G1068" s="9" t="e">
        <v>#N/A</v>
      </c>
    </row>
    <row r="1069" spans="4:7">
      <c r="E1069" s="38"/>
      <c r="F1069" s="39"/>
      <c r="G1069" s="9" t="e">
        <v>#N/A</v>
      </c>
    </row>
    <row r="1070" spans="4:7">
      <c r="E1070" s="38"/>
      <c r="F1070" s="39"/>
      <c r="G1070" s="9" t="e">
        <v>#N/A</v>
      </c>
    </row>
    <row r="1071" spans="4:7">
      <c r="E1071" s="38"/>
      <c r="F1071" s="39"/>
      <c r="G1071" s="9" t="e">
        <v>#N/A</v>
      </c>
    </row>
    <row r="1072" spans="4:7">
      <c r="E1072" s="38"/>
      <c r="F1072" s="39"/>
      <c r="G1072" s="9" t="e">
        <v>#N/A</v>
      </c>
    </row>
    <row r="1073" spans="4:7">
      <c r="E1073" s="38"/>
      <c r="F1073" s="39"/>
      <c r="G1073" s="9" t="e">
        <v>#N/A</v>
      </c>
    </row>
    <row r="1074" spans="4:7">
      <c r="E1074" s="38"/>
      <c r="F1074" s="39"/>
      <c r="G1074" s="9" t="e">
        <v>#N/A</v>
      </c>
    </row>
    <row r="1075" spans="4:7">
      <c r="E1075" s="38"/>
      <c r="F1075" s="39"/>
      <c r="G1075" s="9" t="e">
        <v>#N/A</v>
      </c>
    </row>
    <row r="1076" spans="4:7">
      <c r="D1076" s="13" t="e">
        <v>#N/A</v>
      </c>
      <c r="E1076" s="52" t="e">
        <v>#N/A</v>
      </c>
      <c r="F1076" s="53" t="e">
        <v>#N/A</v>
      </c>
      <c r="G1076" s="12" t="e">
        <v>#N/A</v>
      </c>
    </row>
    <row r="1077" spans="4:7">
      <c r="E1077" s="52"/>
      <c r="F1077" s="53"/>
      <c r="G1077" s="12" t="e">
        <v>#N/A</v>
      </c>
    </row>
    <row r="1078" spans="4:7">
      <c r="E1078" s="52"/>
      <c r="F1078" s="53"/>
      <c r="G1078" s="12" t="e">
        <v>#N/A</v>
      </c>
    </row>
    <row r="1079" spans="4:7">
      <c r="E1079" s="52"/>
      <c r="F1079" s="53"/>
      <c r="G1079" s="12" t="e">
        <v>#N/A</v>
      </c>
    </row>
    <row r="1080" spans="4:7">
      <c r="E1080" s="52"/>
      <c r="F1080" s="53"/>
      <c r="G1080" s="12" t="e">
        <v>#N/A</v>
      </c>
    </row>
    <row r="1081" spans="4:7">
      <c r="E1081" s="52"/>
      <c r="F1081" s="53"/>
      <c r="G1081" s="12" t="e">
        <v>#N/A</v>
      </c>
    </row>
    <row r="1082" spans="4:7">
      <c r="E1082" s="52"/>
      <c r="F1082" s="53"/>
      <c r="G1082" s="12" t="e">
        <v>#N/A</v>
      </c>
    </row>
    <row r="1083" spans="4:7">
      <c r="E1083" s="52"/>
      <c r="F1083" s="53"/>
      <c r="G1083" s="12" t="e">
        <v>#N/A</v>
      </c>
    </row>
    <row r="1084" spans="4:7">
      <c r="E1084" s="52"/>
      <c r="F1084" s="53"/>
      <c r="G1084" s="12" t="e">
        <v>#N/A</v>
      </c>
    </row>
    <row r="1085" spans="4:7">
      <c r="E1085" s="52"/>
      <c r="F1085" s="53"/>
      <c r="G1085" s="12" t="e">
        <v>#N/A</v>
      </c>
    </row>
    <row r="1086" spans="4:7">
      <c r="D1086" s="13" t="e">
        <v>#N/A</v>
      </c>
      <c r="E1086" s="38" t="e">
        <v>#N/A</v>
      </c>
      <c r="F1086" s="39" t="e">
        <v>#N/A</v>
      </c>
      <c r="G1086" s="9" t="e">
        <v>#N/A</v>
      </c>
    </row>
    <row r="1087" spans="4:7">
      <c r="E1087" s="38"/>
      <c r="F1087" s="39"/>
      <c r="G1087" s="9" t="e">
        <v>#N/A</v>
      </c>
    </row>
    <row r="1088" spans="4:7">
      <c r="E1088" s="38"/>
      <c r="F1088" s="39"/>
      <c r="G1088" s="9" t="e">
        <v>#N/A</v>
      </c>
    </row>
    <row r="1089" spans="4:7">
      <c r="E1089" s="38"/>
      <c r="F1089" s="39"/>
      <c r="G1089" s="9" t="e">
        <v>#N/A</v>
      </c>
    </row>
    <row r="1090" spans="4:7">
      <c r="E1090" s="38"/>
      <c r="F1090" s="39"/>
      <c r="G1090" s="9" t="e">
        <v>#N/A</v>
      </c>
    </row>
    <row r="1091" spans="4:7">
      <c r="D1091" s="13" t="e">
        <v>#N/A</v>
      </c>
      <c r="E1091" s="52" t="e">
        <v>#N/A</v>
      </c>
      <c r="F1091" s="53" t="e">
        <v>#N/A</v>
      </c>
      <c r="G1091" s="12" t="e">
        <v>#N/A</v>
      </c>
    </row>
    <row r="1092" spans="4:7">
      <c r="E1092" s="52"/>
      <c r="F1092" s="53"/>
      <c r="G1092" s="12" t="e">
        <v>#N/A</v>
      </c>
    </row>
    <row r="1093" spans="4:7">
      <c r="E1093" s="52"/>
      <c r="F1093" s="53"/>
      <c r="G1093" s="12" t="e">
        <v>#N/A</v>
      </c>
    </row>
    <row r="1094" spans="4:7">
      <c r="E1094" s="52"/>
      <c r="F1094" s="53"/>
      <c r="G1094" s="12" t="e">
        <v>#N/A</v>
      </c>
    </row>
    <row r="1095" spans="4:7">
      <c r="E1095" s="52"/>
      <c r="F1095" s="53"/>
      <c r="G1095" s="12" t="e">
        <v>#N/A</v>
      </c>
    </row>
    <row r="1096" spans="4:7">
      <c r="E1096" s="52"/>
      <c r="F1096" s="53"/>
      <c r="G1096" s="12" t="e">
        <v>#N/A</v>
      </c>
    </row>
    <row r="1097" spans="4:7">
      <c r="E1097" s="52"/>
      <c r="F1097" s="53"/>
      <c r="G1097" s="12" t="e">
        <v>#N/A</v>
      </c>
    </row>
    <row r="1098" spans="4:7">
      <c r="E1098" s="52"/>
      <c r="F1098" s="53"/>
      <c r="G1098" s="12" t="e">
        <v>#N/A</v>
      </c>
    </row>
    <row r="1099" spans="4:7">
      <c r="E1099" s="52"/>
      <c r="F1099" s="53"/>
      <c r="G1099" s="12" t="e">
        <v>#N/A</v>
      </c>
    </row>
    <row r="1100" spans="4:7">
      <c r="E1100" s="52"/>
      <c r="F1100" s="53"/>
      <c r="G1100" s="12" t="e">
        <v>#N/A</v>
      </c>
    </row>
    <row r="1101" spans="4:7">
      <c r="D1101" s="13" t="e">
        <v>#N/A</v>
      </c>
      <c r="E1101" s="38" t="e">
        <v>#N/A</v>
      </c>
      <c r="F1101" s="39" t="e">
        <v>#N/A</v>
      </c>
      <c r="G1101" s="9" t="e">
        <v>#N/A</v>
      </c>
    </row>
    <row r="1102" spans="4:7">
      <c r="E1102" s="38"/>
      <c r="F1102" s="39"/>
      <c r="G1102" s="9" t="e">
        <v>#N/A</v>
      </c>
    </row>
    <row r="1103" spans="4:7">
      <c r="E1103" s="38" t="s">
        <v>295</v>
      </c>
      <c r="F1103" s="39">
        <v>1</v>
      </c>
      <c r="G1103" s="9" t="s">
        <v>296</v>
      </c>
    </row>
    <row r="1104" spans="4:7">
      <c r="E1104" s="52" t="s">
        <v>300</v>
      </c>
      <c r="F1104" s="53"/>
      <c r="G1104" s="12" t="s">
        <v>297</v>
      </c>
    </row>
    <row r="1105" spans="4:7">
      <c r="E1105" s="52"/>
      <c r="F1105" s="53"/>
      <c r="G1105" s="12" t="s">
        <v>333</v>
      </c>
    </row>
    <row r="1106" spans="4:7">
      <c r="E1106" s="52"/>
      <c r="F1106" s="53"/>
      <c r="G1106" s="12" t="s">
        <v>298</v>
      </c>
    </row>
    <row r="1107" spans="4:7">
      <c r="D1107" s="16"/>
      <c r="E1107" s="19" t="e">
        <v>#N/A</v>
      </c>
      <c r="F1107" s="20" t="e">
        <v>#N/A</v>
      </c>
      <c r="G1107" s="3"/>
    </row>
    <row r="1108" spans="4:7">
      <c r="D1108" s="16"/>
      <c r="E1108" s="4" t="e">
        <v>#N/A</v>
      </c>
      <c r="G1108" s="5">
        <v>0</v>
      </c>
    </row>
    <row r="1109" spans="4:7">
      <c r="D1109" s="61" t="s">
        <v>301</v>
      </c>
      <c r="E1109" s="26" t="s">
        <v>302</v>
      </c>
      <c r="F1109" s="7" t="s">
        <v>299</v>
      </c>
      <c r="G1109" s="6" t="s">
        <v>303</v>
      </c>
    </row>
    <row r="1110" spans="4:7">
      <c r="D1110" s="13" t="e">
        <v>#N/A</v>
      </c>
      <c r="E1110" s="38" t="e">
        <v>#N/A</v>
      </c>
      <c r="F1110" s="39" t="e">
        <v>#N/A</v>
      </c>
      <c r="G1110" s="9" t="e">
        <v>#N/A</v>
      </c>
    </row>
    <row r="1111" spans="4:7">
      <c r="E1111" s="38"/>
      <c r="F1111" s="39"/>
      <c r="G1111" s="9" t="e">
        <v>#N/A</v>
      </c>
    </row>
    <row r="1112" spans="4:7">
      <c r="E1112" s="38"/>
      <c r="F1112" s="39"/>
      <c r="G1112" s="9" t="e">
        <v>#N/A</v>
      </c>
    </row>
    <row r="1113" spans="4:7">
      <c r="E1113" s="38"/>
      <c r="F1113" s="39"/>
      <c r="G1113" s="9" t="e">
        <v>#N/A</v>
      </c>
    </row>
    <row r="1114" spans="4:7">
      <c r="E1114" s="38"/>
      <c r="F1114" s="39"/>
      <c r="G1114" s="9" t="e">
        <v>#N/A</v>
      </c>
    </row>
    <row r="1115" spans="4:7">
      <c r="E1115" s="38"/>
      <c r="F1115" s="39"/>
      <c r="G1115" s="9" t="e">
        <v>#N/A</v>
      </c>
    </row>
    <row r="1116" spans="4:7">
      <c r="E1116" s="38"/>
      <c r="F1116" s="39"/>
      <c r="G1116" s="9" t="e">
        <v>#N/A</v>
      </c>
    </row>
    <row r="1117" spans="4:7">
      <c r="E1117" s="38"/>
      <c r="F1117" s="39"/>
      <c r="G1117" s="9" t="e">
        <v>#N/A</v>
      </c>
    </row>
    <row r="1118" spans="4:7">
      <c r="E1118" s="38"/>
      <c r="F1118" s="39"/>
      <c r="G1118" s="9" t="e">
        <v>#N/A</v>
      </c>
    </row>
    <row r="1119" spans="4:7">
      <c r="E1119" s="38"/>
      <c r="F1119" s="39"/>
      <c r="G1119" s="9" t="e">
        <v>#N/A</v>
      </c>
    </row>
    <row r="1120" spans="4:7">
      <c r="E1120" s="38"/>
      <c r="F1120" s="39"/>
      <c r="G1120" s="9" t="e">
        <v>#N/A</v>
      </c>
    </row>
    <row r="1121" spans="4:7">
      <c r="E1121" s="38"/>
      <c r="F1121" s="39"/>
      <c r="G1121" s="9" t="e">
        <v>#N/A</v>
      </c>
    </row>
    <row r="1122" spans="4:7">
      <c r="D1122" s="13" t="e">
        <v>#N/A</v>
      </c>
      <c r="E1122" s="52" t="e">
        <v>#N/A</v>
      </c>
      <c r="F1122" s="53" t="e">
        <v>#N/A</v>
      </c>
      <c r="G1122" s="12" t="e">
        <v>#N/A</v>
      </c>
    </row>
    <row r="1123" spans="4:7">
      <c r="E1123" s="52"/>
      <c r="F1123" s="53"/>
      <c r="G1123" s="12" t="e">
        <v>#N/A</v>
      </c>
    </row>
    <row r="1124" spans="4:7">
      <c r="E1124" s="52"/>
      <c r="F1124" s="53"/>
      <c r="G1124" s="12" t="e">
        <v>#N/A</v>
      </c>
    </row>
    <row r="1125" spans="4:7">
      <c r="E1125" s="52"/>
      <c r="F1125" s="53"/>
      <c r="G1125" s="12" t="e">
        <v>#N/A</v>
      </c>
    </row>
    <row r="1126" spans="4:7">
      <c r="E1126" s="52"/>
      <c r="F1126" s="53"/>
      <c r="G1126" s="12" t="e">
        <v>#N/A</v>
      </c>
    </row>
    <row r="1127" spans="4:7">
      <c r="E1127" s="52"/>
      <c r="F1127" s="53"/>
      <c r="G1127" s="12" t="e">
        <v>#N/A</v>
      </c>
    </row>
    <row r="1128" spans="4:7">
      <c r="E1128" s="52"/>
      <c r="F1128" s="53"/>
      <c r="G1128" s="12" t="e">
        <v>#N/A</v>
      </c>
    </row>
    <row r="1129" spans="4:7">
      <c r="E1129" s="52"/>
      <c r="F1129" s="53"/>
      <c r="G1129" s="12" t="e">
        <v>#N/A</v>
      </c>
    </row>
    <row r="1130" spans="4:7">
      <c r="E1130" s="52"/>
      <c r="F1130" s="53"/>
      <c r="G1130" s="12" t="e">
        <v>#N/A</v>
      </c>
    </row>
    <row r="1131" spans="4:7">
      <c r="E1131" s="52"/>
      <c r="F1131" s="53"/>
      <c r="G1131" s="12" t="e">
        <v>#N/A</v>
      </c>
    </row>
    <row r="1132" spans="4:7">
      <c r="D1132" s="13" t="e">
        <v>#N/A</v>
      </c>
      <c r="E1132" s="38" t="e">
        <v>#N/A</v>
      </c>
      <c r="F1132" s="39" t="e">
        <v>#N/A</v>
      </c>
      <c r="G1132" s="9" t="e">
        <v>#N/A</v>
      </c>
    </row>
    <row r="1133" spans="4:7">
      <c r="E1133" s="38"/>
      <c r="F1133" s="39"/>
      <c r="G1133" s="9" t="e">
        <v>#N/A</v>
      </c>
    </row>
    <row r="1134" spans="4:7">
      <c r="E1134" s="38"/>
      <c r="F1134" s="39"/>
      <c r="G1134" s="9" t="e">
        <v>#N/A</v>
      </c>
    </row>
    <row r="1135" spans="4:7">
      <c r="E1135" s="38"/>
      <c r="F1135" s="39"/>
      <c r="G1135" s="9" t="e">
        <v>#N/A</v>
      </c>
    </row>
    <row r="1136" spans="4:7">
      <c r="E1136" s="38"/>
      <c r="F1136" s="39"/>
      <c r="G1136" s="9" t="e">
        <v>#N/A</v>
      </c>
    </row>
    <row r="1137" spans="4:7">
      <c r="D1137" s="13" t="e">
        <v>#N/A</v>
      </c>
      <c r="E1137" s="52" t="e">
        <v>#N/A</v>
      </c>
      <c r="F1137" s="53" t="e">
        <v>#N/A</v>
      </c>
      <c r="G1137" s="12" t="e">
        <v>#N/A</v>
      </c>
    </row>
    <row r="1138" spans="4:7">
      <c r="E1138" s="52"/>
      <c r="F1138" s="53"/>
      <c r="G1138" s="12" t="e">
        <v>#N/A</v>
      </c>
    </row>
    <row r="1139" spans="4:7">
      <c r="E1139" s="52"/>
      <c r="F1139" s="53"/>
      <c r="G1139" s="12" t="e">
        <v>#N/A</v>
      </c>
    </row>
    <row r="1140" spans="4:7">
      <c r="E1140" s="52"/>
      <c r="F1140" s="53"/>
      <c r="G1140" s="12" t="e">
        <v>#N/A</v>
      </c>
    </row>
    <row r="1141" spans="4:7">
      <c r="E1141" s="52"/>
      <c r="F1141" s="53"/>
      <c r="G1141" s="12" t="e">
        <v>#N/A</v>
      </c>
    </row>
    <row r="1142" spans="4:7">
      <c r="E1142" s="52"/>
      <c r="F1142" s="53"/>
      <c r="G1142" s="12" t="e">
        <v>#N/A</v>
      </c>
    </row>
    <row r="1143" spans="4:7">
      <c r="E1143" s="52"/>
      <c r="F1143" s="53"/>
      <c r="G1143" s="12" t="e">
        <v>#N/A</v>
      </c>
    </row>
    <row r="1144" spans="4:7">
      <c r="E1144" s="52"/>
      <c r="F1144" s="53"/>
      <c r="G1144" s="12" t="e">
        <v>#N/A</v>
      </c>
    </row>
    <row r="1145" spans="4:7">
      <c r="E1145" s="52"/>
      <c r="F1145" s="53"/>
      <c r="G1145" s="12" t="e">
        <v>#N/A</v>
      </c>
    </row>
    <row r="1146" spans="4:7">
      <c r="E1146" s="52"/>
      <c r="F1146" s="53"/>
      <c r="G1146" s="12" t="e">
        <v>#N/A</v>
      </c>
    </row>
    <row r="1147" spans="4:7">
      <c r="D1147" s="13" t="e">
        <v>#N/A</v>
      </c>
      <c r="E1147" s="38" t="e">
        <v>#N/A</v>
      </c>
      <c r="F1147" s="39" t="e">
        <v>#N/A</v>
      </c>
      <c r="G1147" s="9" t="e">
        <v>#N/A</v>
      </c>
    </row>
    <row r="1148" spans="4:7">
      <c r="E1148" s="38"/>
      <c r="F1148" s="39"/>
      <c r="G1148" s="9" t="e">
        <v>#N/A</v>
      </c>
    </row>
    <row r="1149" spans="4:7">
      <c r="E1149" s="38" t="s">
        <v>295</v>
      </c>
      <c r="F1149" s="39">
        <v>1</v>
      </c>
      <c r="G1149" s="9" t="s">
        <v>296</v>
      </c>
    </row>
    <row r="1150" spans="4:7">
      <c r="E1150" s="52" t="s">
        <v>300</v>
      </c>
      <c r="F1150" s="53"/>
      <c r="G1150" s="12" t="s">
        <v>297</v>
      </c>
    </row>
    <row r="1151" spans="4:7">
      <c r="E1151" s="52"/>
      <c r="F1151" s="53"/>
      <c r="G1151" s="12" t="s">
        <v>333</v>
      </c>
    </row>
    <row r="1152" spans="4:7">
      <c r="E1152" s="52"/>
      <c r="F1152" s="53"/>
      <c r="G1152" s="12" t="s">
        <v>298</v>
      </c>
    </row>
    <row r="1153" spans="4:7">
      <c r="D1153" s="16"/>
      <c r="E1153" s="19" t="e">
        <v>#N/A</v>
      </c>
      <c r="F1153" s="20" t="e">
        <v>#N/A</v>
      </c>
      <c r="G1153" s="3"/>
    </row>
    <row r="1154" spans="4:7">
      <c r="D1154" s="16"/>
      <c r="E1154" s="4" t="e">
        <v>#N/A</v>
      </c>
      <c r="G1154" s="5">
        <v>0</v>
      </c>
    </row>
    <row r="1155" spans="4:7">
      <c r="D1155" s="61" t="s">
        <v>43</v>
      </c>
      <c r="E1155" s="26" t="s">
        <v>0</v>
      </c>
      <c r="F1155" s="7" t="s">
        <v>1</v>
      </c>
      <c r="G1155" s="6" t="s">
        <v>2</v>
      </c>
    </row>
    <row r="1156" spans="4:7">
      <c r="D1156" s="13" t="e">
        <v>#N/A</v>
      </c>
      <c r="E1156" s="38" t="e">
        <v>#N/A</v>
      </c>
      <c r="F1156" s="39" t="e">
        <v>#N/A</v>
      </c>
      <c r="G1156" s="9" t="e">
        <v>#N/A</v>
      </c>
    </row>
    <row r="1157" spans="4:7">
      <c r="E1157" s="38"/>
      <c r="F1157" s="39"/>
      <c r="G1157" s="9" t="e">
        <v>#N/A</v>
      </c>
    </row>
    <row r="1158" spans="4:7">
      <c r="E1158" s="38"/>
      <c r="F1158" s="39"/>
      <c r="G1158" s="9" t="e">
        <v>#N/A</v>
      </c>
    </row>
    <row r="1159" spans="4:7">
      <c r="E1159" s="38"/>
      <c r="F1159" s="39"/>
      <c r="G1159" s="9" t="e">
        <v>#N/A</v>
      </c>
    </row>
    <row r="1160" spans="4:7">
      <c r="E1160" s="38"/>
      <c r="F1160" s="39"/>
      <c r="G1160" s="9" t="e">
        <v>#N/A</v>
      </c>
    </row>
    <row r="1161" spans="4:7">
      <c r="E1161" s="38"/>
      <c r="F1161" s="94"/>
      <c r="G1161" s="9" t="e">
        <v>#N/A</v>
      </c>
    </row>
    <row r="1162" spans="4:7">
      <c r="E1162" s="38"/>
      <c r="F1162" s="39"/>
      <c r="G1162" s="9" t="e">
        <v>#N/A</v>
      </c>
    </row>
    <row r="1163" spans="4:7">
      <c r="E1163" s="38"/>
      <c r="F1163" s="39"/>
      <c r="G1163" s="9" t="e">
        <v>#N/A</v>
      </c>
    </row>
    <row r="1164" spans="4:7">
      <c r="E1164" s="38"/>
      <c r="F1164" s="39"/>
      <c r="G1164" s="9" t="e">
        <v>#N/A</v>
      </c>
    </row>
    <row r="1165" spans="4:7">
      <c r="E1165" s="38"/>
      <c r="F1165" s="39"/>
      <c r="G1165" s="9" t="e">
        <v>#N/A</v>
      </c>
    </row>
    <row r="1166" spans="4:7">
      <c r="E1166" s="38"/>
      <c r="F1166" s="39"/>
      <c r="G1166" s="9" t="e">
        <v>#N/A</v>
      </c>
    </row>
    <row r="1167" spans="4:7">
      <c r="E1167" s="38"/>
      <c r="F1167" s="39"/>
      <c r="G1167" s="9" t="e">
        <v>#N/A</v>
      </c>
    </row>
    <row r="1168" spans="4:7">
      <c r="D1168" s="13" t="e">
        <v>#N/A</v>
      </c>
      <c r="E1168" s="52" t="e">
        <v>#N/A</v>
      </c>
      <c r="F1168" s="53" t="e">
        <v>#N/A</v>
      </c>
      <c r="G1168" s="12" t="e">
        <v>#N/A</v>
      </c>
    </row>
    <row r="1169" spans="4:7">
      <c r="E1169" s="52"/>
      <c r="F1169" s="53"/>
      <c r="G1169" s="12" t="e">
        <v>#N/A</v>
      </c>
    </row>
    <row r="1170" spans="4:7">
      <c r="E1170" s="52"/>
      <c r="F1170" s="53"/>
      <c r="G1170" s="12" t="e">
        <v>#N/A</v>
      </c>
    </row>
    <row r="1171" spans="4:7">
      <c r="E1171" s="52"/>
      <c r="F1171" s="53"/>
      <c r="G1171" s="12" t="e">
        <v>#N/A</v>
      </c>
    </row>
    <row r="1172" spans="4:7">
      <c r="E1172" s="52"/>
      <c r="F1172" s="53"/>
      <c r="G1172" s="12" t="e">
        <v>#N/A</v>
      </c>
    </row>
    <row r="1173" spans="4:7">
      <c r="E1173" s="52"/>
      <c r="F1173" s="53"/>
      <c r="G1173" s="12" t="e">
        <v>#N/A</v>
      </c>
    </row>
    <row r="1174" spans="4:7">
      <c r="E1174" s="52"/>
      <c r="F1174" s="53"/>
      <c r="G1174" s="12" t="e">
        <v>#N/A</v>
      </c>
    </row>
    <row r="1175" spans="4:7">
      <c r="E1175" s="52"/>
      <c r="F1175" s="53"/>
      <c r="G1175" s="12" t="e">
        <v>#N/A</v>
      </c>
    </row>
    <row r="1176" spans="4:7">
      <c r="E1176" s="52"/>
      <c r="F1176" s="53"/>
      <c r="G1176" s="12" t="e">
        <v>#N/A</v>
      </c>
    </row>
    <row r="1177" spans="4:7">
      <c r="E1177" s="52"/>
      <c r="F1177" s="53"/>
      <c r="G1177" s="12" t="e">
        <v>#N/A</v>
      </c>
    </row>
    <row r="1178" spans="4:7">
      <c r="D1178" s="13" t="e">
        <v>#N/A</v>
      </c>
      <c r="E1178" s="38" t="e">
        <v>#N/A</v>
      </c>
      <c r="F1178" s="39" t="e">
        <v>#N/A</v>
      </c>
      <c r="G1178" s="9" t="e">
        <v>#N/A</v>
      </c>
    </row>
    <row r="1179" spans="4:7">
      <c r="E1179" s="38"/>
      <c r="F1179" s="39"/>
      <c r="G1179" s="9" t="e">
        <v>#N/A</v>
      </c>
    </row>
    <row r="1180" spans="4:7">
      <c r="E1180" s="38"/>
      <c r="F1180" s="39"/>
      <c r="G1180" s="9" t="e">
        <v>#N/A</v>
      </c>
    </row>
    <row r="1181" spans="4:7">
      <c r="E1181" s="38"/>
      <c r="F1181" s="39"/>
      <c r="G1181" s="9" t="e">
        <v>#N/A</v>
      </c>
    </row>
    <row r="1182" spans="4:7">
      <c r="E1182" s="38"/>
      <c r="F1182" s="39"/>
      <c r="G1182" s="9" t="e">
        <v>#N/A</v>
      </c>
    </row>
    <row r="1183" spans="4:7">
      <c r="D1183" s="13" t="e">
        <v>#N/A</v>
      </c>
      <c r="E1183" s="52" t="e">
        <v>#N/A</v>
      </c>
      <c r="F1183" s="53" t="e">
        <v>#N/A</v>
      </c>
      <c r="G1183" s="12" t="e">
        <v>#N/A</v>
      </c>
    </row>
    <row r="1184" spans="4:7">
      <c r="E1184" s="52"/>
      <c r="F1184" s="53"/>
      <c r="G1184" s="12" t="e">
        <v>#N/A</v>
      </c>
    </row>
    <row r="1185" spans="4:7">
      <c r="E1185" s="52"/>
      <c r="F1185" s="53"/>
      <c r="G1185" s="12" t="e">
        <v>#N/A</v>
      </c>
    </row>
    <row r="1186" spans="4:7">
      <c r="E1186" s="52"/>
      <c r="F1186" s="53"/>
      <c r="G1186" s="12" t="e">
        <v>#N/A</v>
      </c>
    </row>
    <row r="1187" spans="4:7">
      <c r="E1187" s="52"/>
      <c r="F1187" s="53"/>
      <c r="G1187" s="12" t="e">
        <v>#N/A</v>
      </c>
    </row>
    <row r="1188" spans="4:7">
      <c r="E1188" s="52"/>
      <c r="F1188" s="53"/>
      <c r="G1188" s="12" t="e">
        <v>#N/A</v>
      </c>
    </row>
    <row r="1189" spans="4:7">
      <c r="E1189" s="52"/>
      <c r="F1189" s="53"/>
      <c r="G1189" s="12" t="e">
        <v>#N/A</v>
      </c>
    </row>
    <row r="1190" spans="4:7">
      <c r="E1190" s="52"/>
      <c r="F1190" s="53"/>
      <c r="G1190" s="12" t="e">
        <v>#N/A</v>
      </c>
    </row>
    <row r="1191" spans="4:7">
      <c r="E1191" s="52"/>
      <c r="F1191" s="53"/>
      <c r="G1191" s="12" t="e">
        <v>#N/A</v>
      </c>
    </row>
    <row r="1192" spans="4:7">
      <c r="E1192" s="52"/>
      <c r="F1192" s="53"/>
      <c r="G1192" s="12" t="e">
        <v>#N/A</v>
      </c>
    </row>
    <row r="1193" spans="4:7">
      <c r="D1193" s="13" t="e">
        <v>#N/A</v>
      </c>
      <c r="E1193" s="38" t="e">
        <v>#N/A</v>
      </c>
      <c r="F1193" s="39" t="e">
        <v>#N/A</v>
      </c>
      <c r="G1193" s="9" t="e">
        <v>#N/A</v>
      </c>
    </row>
    <row r="1194" spans="4:7">
      <c r="E1194" s="38"/>
      <c r="F1194" s="39"/>
      <c r="G1194" s="9" t="e">
        <v>#N/A</v>
      </c>
    </row>
    <row r="1195" spans="4:7">
      <c r="E1195" s="38" t="s">
        <v>38</v>
      </c>
      <c r="F1195" s="39">
        <v>1</v>
      </c>
      <c r="G1195" s="9" t="s">
        <v>4</v>
      </c>
    </row>
    <row r="1196" spans="4:7">
      <c r="E1196" s="52" t="s">
        <v>5</v>
      </c>
      <c r="F1196" s="53"/>
      <c r="G1196" s="12" t="s">
        <v>7</v>
      </c>
    </row>
    <row r="1197" spans="4:7">
      <c r="E1197" s="52"/>
      <c r="F1197" s="53"/>
      <c r="G1197" s="12" t="s">
        <v>224</v>
      </c>
    </row>
    <row r="1198" spans="4:7">
      <c r="E1198" s="52"/>
      <c r="F1198" s="53"/>
      <c r="G1198" s="12" t="s">
        <v>32</v>
      </c>
    </row>
  </sheetData>
  <mergeCells count="1">
    <mergeCell ref="D1:G1"/>
  </mergeCells>
  <phoneticPr fontId="4" type="noConversion"/>
  <pageMargins left="0.47244094488188981" right="0.43307086614173229" top="0.19685039370078741" bottom="0.47244094488188981" header="0.11811023622047245" footer="0.47244094488188981"/>
  <pageSetup paperSize="9" scale="58" orientation="portrait" r:id="rId1"/>
  <rowBreaks count="25" manualBreakCount="25">
    <brk id="48" min="3" max="20" man="1"/>
    <brk id="94" min="3" max="20" man="1"/>
    <brk id="141" min="3" max="20" man="1"/>
    <brk id="186" min="3" max="20" man="1"/>
    <brk id="232" min="3" max="20" man="1"/>
    <brk id="278" min="3" max="20" man="1"/>
    <brk id="324" min="3" max="20" man="1"/>
    <brk id="370" min="3" max="20" man="1"/>
    <brk id="416" min="3" max="20" man="1"/>
    <brk id="462" min="3" max="20" man="1"/>
    <brk id="508" min="3" max="20" man="1"/>
    <brk id="554" min="3" max="20" man="1"/>
    <brk id="600" min="3" max="20" man="1"/>
    <brk id="646" min="3" max="20" man="1"/>
    <brk id="692" min="3" max="20" man="1"/>
    <brk id="738" min="3" max="20" man="1"/>
    <brk id="784" min="3" max="20" man="1"/>
    <brk id="830" min="3" max="20" man="1"/>
    <brk id="876" min="3" max="20" man="1"/>
    <brk id="922" min="3" max="20" man="1"/>
    <brk id="968" min="3" max="20" man="1"/>
    <brk id="1014" min="3" max="20" man="1"/>
    <brk id="1060" min="3" max="20" man="1"/>
    <brk id="1106" min="3" max="20" man="1"/>
    <brk id="1152" min="3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5月明細</vt:lpstr>
      <vt:lpstr>5月素食明細</vt:lpstr>
      <vt:lpstr>'5月明細'!Print_Area</vt:lpstr>
      <vt:lpstr>'5月素食明細'!Print_Area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2023-05-31T04:34:48Z</dcterms:modified>
</cp:coreProperties>
</file>